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25" windowWidth="14055" windowHeight="4305" activeTab="1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G349" i="1" l="1"/>
  <c r="G394" i="1" l="1"/>
  <c r="G393" i="1"/>
  <c r="G301" i="1"/>
  <c r="G312" i="1"/>
  <c r="F143" i="1" l="1"/>
  <c r="F200" i="1"/>
  <c r="F199" i="1"/>
  <c r="F144" i="1"/>
  <c r="G130" i="1" l="1"/>
  <c r="G113" i="1"/>
  <c r="G92" i="1"/>
  <c r="G63" i="1"/>
  <c r="F187" i="1" l="1"/>
  <c r="G205" i="1"/>
  <c r="F196" i="1"/>
  <c r="F195" i="1"/>
  <c r="G411" i="1" l="1"/>
  <c r="G139" i="1" l="1"/>
  <c r="G324" i="1" l="1"/>
  <c r="G332" i="1"/>
  <c r="G387" i="1"/>
  <c r="G340" i="1"/>
  <c r="G308" i="1"/>
  <c r="G218" i="1" l="1"/>
  <c r="G217" i="1"/>
  <c r="G10" i="1" l="1"/>
  <c r="G280" i="1" l="1"/>
  <c r="G380" i="1" l="1"/>
  <c r="G73" i="1" l="1"/>
  <c r="G185" i="1" l="1"/>
  <c r="G193" i="1" l="1"/>
  <c r="G287" i="1" l="1"/>
  <c r="G356" i="1"/>
  <c r="G401" i="1" l="1"/>
  <c r="G403" i="1" s="1"/>
  <c r="G370" i="1" l="1"/>
  <c r="F9" i="1" l="1"/>
  <c r="G11" i="1" l="1"/>
  <c r="I12" i="1" s="1"/>
  <c r="G46" i="1"/>
  <c r="G20" i="1" l="1"/>
  <c r="G157" i="1"/>
  <c r="G231" i="1"/>
  <c r="G221" i="1"/>
  <c r="G213" i="1"/>
  <c r="G203" i="1"/>
  <c r="G215" i="1" l="1"/>
  <c r="G219" i="1" s="1"/>
  <c r="G222" i="1" s="1"/>
  <c r="G232" i="1" l="1"/>
  <c r="G28" i="1" l="1"/>
  <c r="G84" i="1" l="1"/>
  <c r="G36" i="1" l="1"/>
  <c r="G122" i="1" l="1"/>
  <c r="G126" i="1" s="1"/>
  <c r="G102" i="1" l="1"/>
  <c r="G106" i="1" s="1"/>
  <c r="G85" i="1"/>
  <c r="G38" i="1"/>
  <c r="H20" i="1" l="1"/>
</calcChain>
</file>

<file path=xl/sharedStrings.xml><?xml version="1.0" encoding="utf-8"?>
<sst xmlns="http://schemas.openxmlformats.org/spreadsheetml/2006/main" count="404" uniqueCount="211">
  <si>
    <t>(SUSQUEHANNA CHECKING)</t>
  </si>
  <si>
    <t xml:space="preserve">1. GENERAL </t>
  </si>
  <si>
    <t>TAXES:</t>
  </si>
  <si>
    <t>Earned Income</t>
  </si>
  <si>
    <t>Local Service</t>
  </si>
  <si>
    <t>Delinquent Real Estate</t>
  </si>
  <si>
    <t>Delinquent Personal</t>
  </si>
  <si>
    <t>Realty Transfer</t>
  </si>
  <si>
    <t>Tax Collector-General</t>
  </si>
  <si>
    <t>Tax Collector-Debt Services</t>
  </si>
  <si>
    <t>Tax Collector-Fire</t>
  </si>
  <si>
    <t>Tax Collector-Street Lights</t>
  </si>
  <si>
    <t>Tax Collector-Per Capita</t>
  </si>
  <si>
    <t>Tax Collector-Occupation</t>
  </si>
  <si>
    <t>Coal Royalty</t>
  </si>
  <si>
    <t>PURTA/Public Utility</t>
  </si>
  <si>
    <t>TOTAL TAXES</t>
  </si>
  <si>
    <t xml:space="preserve">PERMITS: </t>
  </si>
  <si>
    <t>Township Building Permits</t>
  </si>
  <si>
    <t>County Court Costs</t>
  </si>
  <si>
    <t>District Justice</t>
  </si>
  <si>
    <t>TOTAL FINES, PENALTIES AND LICENSES</t>
  </si>
  <si>
    <t>FINES, PENALTIES AND LICENSES:</t>
  </si>
  <si>
    <t>1. GENERAL CONTINUED:</t>
  </si>
  <si>
    <t>North Central Roving Patrols</t>
  </si>
  <si>
    <t>TOTAL ADD'L GENERAL</t>
  </si>
  <si>
    <t>Total Revenue</t>
  </si>
  <si>
    <t>Deposited to Debt Service</t>
  </si>
  <si>
    <t>Deposited to Fire Fund</t>
  </si>
  <si>
    <t>Deposited to Street Lights</t>
  </si>
  <si>
    <t>Total Adjusted Revenue</t>
  </si>
  <si>
    <t>Balance as of December 31, 2010</t>
  </si>
  <si>
    <t>Balance as of January 31, 2011</t>
  </si>
  <si>
    <t>2. LIQUID FUELS</t>
  </si>
  <si>
    <t>Expenses: Check #</t>
  </si>
  <si>
    <t>TOTAL EXPENSES</t>
  </si>
  <si>
    <t>Revenue:</t>
  </si>
  <si>
    <t>Trash Bags Sold</t>
  </si>
  <si>
    <t>Bulk</t>
  </si>
  <si>
    <t>Expenses:</t>
  </si>
  <si>
    <t>Check #</t>
  </si>
  <si>
    <t>4. WASTE WATER</t>
  </si>
  <si>
    <t>5. DEN MAR ESCROW</t>
  </si>
  <si>
    <t>Interest</t>
  </si>
  <si>
    <t>6.DEBT SERVICE</t>
  </si>
  <si>
    <t>7. STREET LIGHTS</t>
  </si>
  <si>
    <t>8. FIRE FUND</t>
  </si>
  <si>
    <t>9. SEDA COG</t>
  </si>
  <si>
    <t>Paid Bills</t>
  </si>
  <si>
    <t>State Parks</t>
  </si>
  <si>
    <t>PERMITS:</t>
  </si>
  <si>
    <t>TOTAL REVENUE</t>
  </si>
  <si>
    <t>O/L</t>
  </si>
  <si>
    <t>Expense:</t>
  </si>
  <si>
    <t>Transfer from WWMM</t>
  </si>
  <si>
    <t xml:space="preserve">9.A. SEDA-COG </t>
  </si>
  <si>
    <t>Youthful Offender</t>
  </si>
  <si>
    <t>Aqua PA</t>
  </si>
  <si>
    <t>ACH Deposits</t>
  </si>
  <si>
    <t>Loan Payment</t>
  </si>
  <si>
    <t>Pre</t>
  </si>
  <si>
    <t>Tax Coll #</t>
  </si>
  <si>
    <t>(BB&amp;T CHECKING)</t>
  </si>
  <si>
    <t>7. A.STREET LIGHTS MONEY MARKET (BB&amp;T)</t>
  </si>
  <si>
    <t>2.A.  LIQUID FUELS MONEY MARKET(BB&amp;T)</t>
  </si>
  <si>
    <t>6.A. DEBT SERVICE MONEY MARKET(BB&amp;T)</t>
  </si>
  <si>
    <t>North Cty</t>
  </si>
  <si>
    <t>1. A. GENERAL MONEY MARKET(UNB)</t>
  </si>
  <si>
    <t>4. DEN MAR ESCROW(UNB)</t>
  </si>
  <si>
    <t>3.A.  WASTE WATER MONEY MARKET(UNB)</t>
  </si>
  <si>
    <t>3. WASTE WATER(UNB)</t>
  </si>
  <si>
    <t>2.A.  LIQUID FUELS MONEY MARKET(UNB)</t>
  </si>
  <si>
    <t>2.  LIQUID FUELS (UNB)</t>
  </si>
  <si>
    <t>5. STREET LIGHTS(UNB)</t>
  </si>
  <si>
    <t>5. A. STREET LIGHTS MONEY MARKET(UNB)</t>
  </si>
  <si>
    <t>6. FIRE FUND(UNB)</t>
  </si>
  <si>
    <t>6. A. FIRE FUND MONEY MARKET(UNB)</t>
  </si>
  <si>
    <t>7. SEDA-COG(UNB)</t>
  </si>
  <si>
    <t>(UNB CHECKING)</t>
  </si>
  <si>
    <t>Marion Heights Police Protection</t>
  </si>
  <si>
    <t>Transfer from Gen</t>
  </si>
  <si>
    <t>Payroll</t>
  </si>
  <si>
    <t>o/l</t>
  </si>
  <si>
    <t>Employees</t>
  </si>
  <si>
    <t xml:space="preserve">Transfer to Payroll </t>
  </si>
  <si>
    <t>8. REFUSE(UNB)</t>
  </si>
  <si>
    <t>Transfer to Gen</t>
  </si>
  <si>
    <t>TOTAL OTHER  PERMITS</t>
  </si>
  <si>
    <t xml:space="preserve">Transfer </t>
  </si>
  <si>
    <t>North Co</t>
  </si>
  <si>
    <t>Transfer from Fire</t>
  </si>
  <si>
    <t>Transfer to General-Aqua</t>
  </si>
  <si>
    <t>PPL</t>
  </si>
  <si>
    <t>service charges per BB&amp;T</t>
  </si>
  <si>
    <t xml:space="preserve">Transfer to Fire </t>
  </si>
  <si>
    <t>Transfer to ST Lites</t>
  </si>
  <si>
    <t>Transfer FROM WW</t>
  </si>
  <si>
    <t>State Police</t>
  </si>
  <si>
    <t>comm of pa</t>
  </si>
  <si>
    <t>Conyngham Twp</t>
  </si>
  <si>
    <t>Service Charge REFUND from BB&amp;T</t>
  </si>
  <si>
    <t>Service Charges Refund</t>
  </si>
  <si>
    <t>Service Charge Refund</t>
  </si>
  <si>
    <t>service charges refund per bb&amp;t</t>
  </si>
  <si>
    <t>SERVICE CHARGES refund</t>
  </si>
  <si>
    <t>Service Charges refund</t>
  </si>
  <si>
    <t>Transfer to General</t>
  </si>
  <si>
    <t>PA One Call</t>
  </si>
  <si>
    <t>service charge  per BB&amp;T</t>
  </si>
  <si>
    <t>Service Charge per BB &amp; T</t>
  </si>
  <si>
    <t>Service Charge per BB&amp;T</t>
  </si>
  <si>
    <t>Service Charges  per BB&amp;T</t>
  </si>
  <si>
    <t>Service Charged per BB&amp;T</t>
  </si>
  <si>
    <t>Transfer to Liquid Fuels</t>
  </si>
  <si>
    <t>Service Charges per BB&amp;T</t>
  </si>
  <si>
    <t>Cole's Hardware</t>
  </si>
  <si>
    <t>Police Pension</t>
  </si>
  <si>
    <t>Western&amp;Southern</t>
  </si>
  <si>
    <t>Berkheimer</t>
  </si>
  <si>
    <t>Quality of Life Violations-</t>
  </si>
  <si>
    <t>Penteledata</t>
  </si>
  <si>
    <t>Cintas</t>
  </si>
  <si>
    <t>SEC Telephone</t>
  </si>
  <si>
    <t xml:space="preserve">Revenue: </t>
  </si>
  <si>
    <t>Transfer FROM</t>
  </si>
  <si>
    <t>Occupancy</t>
  </si>
  <si>
    <t>Transfer from LF</t>
  </si>
  <si>
    <t>Transfer to Fire Fund</t>
  </si>
  <si>
    <t>Road Opening-</t>
  </si>
  <si>
    <t>Zoning Hearing-</t>
  </si>
  <si>
    <t>Soliciting-</t>
  </si>
  <si>
    <t>Fingerprinting-</t>
  </si>
  <si>
    <t>News Item</t>
  </si>
  <si>
    <t>Balance as of December 31, 2017</t>
  </si>
  <si>
    <t>Police Violations-</t>
  </si>
  <si>
    <t>Police Reports-</t>
  </si>
  <si>
    <t xml:space="preserve">Transfer to payroll </t>
  </si>
  <si>
    <t>GBA Premium</t>
  </si>
  <si>
    <t>FNB</t>
  </si>
  <si>
    <t>Miller G &amp; O</t>
  </si>
  <si>
    <t>USPS</t>
  </si>
  <si>
    <t>PA Waste Transfer</t>
  </si>
  <si>
    <t>Expeses:</t>
  </si>
  <si>
    <t>9. MT CARMEL TOWNSHIP ESCROW(UNB)</t>
  </si>
  <si>
    <t>Deposit 8/1/2017</t>
  </si>
  <si>
    <t>Deposit 8/17/2017</t>
  </si>
  <si>
    <t>Balance as of January 31, 2018</t>
  </si>
  <si>
    <t>TOTAL  JANUARY 2018 CHECKS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</si>
  <si>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</si>
  <si>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</si>
  <si>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</si>
  <si>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</si>
  <si>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</si>
  <si>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</si>
  <si>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</si>
  <si>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</si>
  <si>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</si>
  <si>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Transfer from LF MM</t>
  </si>
  <si>
    <t>Transfer from ST L MM</t>
  </si>
  <si>
    <t>Transfer from FF MM</t>
  </si>
  <si>
    <t>Transfer FROM  GEN MM</t>
  </si>
  <si>
    <t>Comm of PA</t>
  </si>
  <si>
    <t>Klacik &amp; Assoc</t>
  </si>
  <si>
    <t>PSATS CDL</t>
  </si>
  <si>
    <t>Mt Carmel Auto</t>
  </si>
  <si>
    <t>Atlantic Tactical</t>
  </si>
  <si>
    <t>Staples</t>
  </si>
  <si>
    <t>B.Purcell</t>
  </si>
  <si>
    <t>PoliceOne.com</t>
  </si>
  <si>
    <t>Atty. V Rovito</t>
  </si>
  <si>
    <t>M. Pitcavage</t>
  </si>
  <si>
    <t>Law Enforcement Systems</t>
  </si>
  <si>
    <t>Jim Shingara</t>
  </si>
  <si>
    <t>YIS/Cowden</t>
  </si>
  <si>
    <t>Sale of Bucket Truck</t>
  </si>
  <si>
    <t>Sale of 2009 Charger</t>
  </si>
  <si>
    <t>Noga</t>
  </si>
  <si>
    <t>Michalkovich</t>
  </si>
  <si>
    <t>Doyle</t>
  </si>
  <si>
    <t>Varanos Ins</t>
  </si>
  <si>
    <t>Bradco</t>
  </si>
  <si>
    <t>Transfer to Payroll 1/12/18</t>
  </si>
  <si>
    <t>Square One A. Tanney</t>
  </si>
  <si>
    <t>Seda-Cog Joint Rail</t>
  </si>
  <si>
    <t>Tax Report #</t>
  </si>
  <si>
    <t>Tax Rep #</t>
  </si>
  <si>
    <t>Transfer to Payroll 1/26/18</t>
  </si>
  <si>
    <t>Refund service charges</t>
  </si>
  <si>
    <t>charge-off account</t>
  </si>
  <si>
    <t>Refund serivce charges</t>
  </si>
  <si>
    <t>Refund service charges per BB&amp;T</t>
  </si>
  <si>
    <t>Transfer to WW</t>
  </si>
  <si>
    <t>Transfer TO Payroll 1/23/18</t>
  </si>
  <si>
    <t>Transfer to Payroll 1/23/18</t>
  </si>
  <si>
    <t>Transfer to payroll 1/23/18</t>
  </si>
  <si>
    <t>Transfer to  Payroll 1/12/18</t>
  </si>
  <si>
    <t>GHP</t>
  </si>
  <si>
    <t>WalMart</t>
  </si>
  <si>
    <t>Home Depot</t>
  </si>
  <si>
    <t>Lowe's</t>
  </si>
  <si>
    <t>Verizon</t>
  </si>
  <si>
    <t xml:space="preserve">Mt Carmel ASD </t>
  </si>
  <si>
    <t>Crown Castle</t>
  </si>
  <si>
    <t>Zoning Permit-1</t>
  </si>
  <si>
    <t>Dumpster-1</t>
  </si>
  <si>
    <t>Transfer to LF</t>
  </si>
  <si>
    <t>TRA Electric</t>
  </si>
  <si>
    <t>Meckleys</t>
  </si>
  <si>
    <t>Cargill</t>
  </si>
  <si>
    <t>Google SVCsAPPS</t>
  </si>
  <si>
    <t>S &amp; s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</si>
</sst>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4" fontId="0" fillId="0" borderId="0" xfId="2" applyFont="1" applyBorder="1"/>
    <xf numFmtId="44" fontId="0" fillId="0" borderId="0" xfId="0" applyNumberFormat="1" applyBorder="1"/>
    <xf numFmtId="43" fontId="0" fillId="0" borderId="0" xfId="0" applyNumberFormat="1" applyBorder="1"/>
    <xf numFmtId="16" fontId="0" fillId="0" borderId="0" xfId="0" applyNumberFormat="1"/>
    <xf numFmtId="44" fontId="0" fillId="0" borderId="1" xfId="2" applyFont="1" applyBorder="1"/>
    <xf numFmtId="43" fontId="0" fillId="0" borderId="0" xfId="1" applyFont="1" applyFill="1" applyBorder="1"/>
    <xf numFmtId="43" fontId="0" fillId="0" borderId="0" xfId="0" applyNumberFormat="1" applyFont="1" applyBorder="1"/>
    <xf numFmtId="43" fontId="1" fillId="0" borderId="0" xfId="1" applyFont="1"/>
    <xf numFmtId="0" fontId="0" fillId="0" borderId="1" xfId="0" applyBorder="1"/>
    <xf numFmtId="43" fontId="3" fillId="0" borderId="0" xfId="1" applyFont="1"/>
    <xf numFmtId="44" fontId="4" fillId="0" borderId="0" xfId="0" applyNumberFormat="1" applyFont="1"/>
    <xf numFmtId="0" fontId="4" fillId="0" borderId="0" xfId="0" applyFont="1"/>
    <xf numFmtId="44" fontId="3" fillId="0" borderId="0" xfId="2" applyFont="1" applyBorder="1"/>
    <xf numFmtId="0" fontId="0" fillId="0" borderId="0" xfId="0" applyFill="1"/>
    <xf numFmtId="14" fontId="0" fillId="0" borderId="0" xfId="2" applyNumberFormat="1" applyFont="1"/>
    <xf numFmtId="0" fontId="0" fillId="0" borderId="0" xfId="0" applyFont="1"/>
    <xf numFmtId="0" fontId="0" fillId="2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tabSelected="1" view="pageLayout" topLeftCell="A331" zoomScaleNormal="100" workbookViewId="0">
      <selection activeCell="G319" sqref="G319"/>
    </sheetView>
  </sheetViews>
  <sheetFormatPr defaultColWidth="9.140625" defaultRowHeight="15" x14ac:dyDescent="0.25"/>
  <cols>
    <col min="6" max="6" width="12.7109375" customWidth="1"/>
    <col min="7" max="7" width="13.42578125" customWidth="1"/>
    <col min="8" max="8" width="17" hidden="1" customWidth="1"/>
    <col min="9" max="9" width="13.42578125" bestFit="1" customWidth="1"/>
  </cols>
  <sheetData>
    <row r="1" spans="1:9" x14ac:dyDescent="0.25">
      <c r="A1" s="1" t="s">
        <v>1</v>
      </c>
      <c r="C1" t="s">
        <v>62</v>
      </c>
    </row>
    <row r="2" spans="1:9" x14ac:dyDescent="0.25">
      <c r="A2" t="s">
        <v>133</v>
      </c>
      <c r="G2" s="5">
        <v>6588.54</v>
      </c>
      <c r="H2" s="5"/>
    </row>
    <row r="3" spans="1:9" x14ac:dyDescent="0.25">
      <c r="A3" t="s">
        <v>123</v>
      </c>
      <c r="B3" t="s">
        <v>43</v>
      </c>
      <c r="G3" s="4">
        <v>0.25</v>
      </c>
    </row>
    <row r="4" spans="1:9" x14ac:dyDescent="0.25">
      <c r="A4" t="s">
        <v>2</v>
      </c>
      <c r="B4" t="s">
        <v>187</v>
      </c>
      <c r="F4" s="2">
        <v>271.64999999999998</v>
      </c>
      <c r="H4" s="3"/>
    </row>
    <row r="5" spans="1:9" x14ac:dyDescent="0.25">
      <c r="A5" s="1"/>
      <c r="B5" t="s">
        <v>66</v>
      </c>
      <c r="F5" s="2">
        <v>0</v>
      </c>
      <c r="G5" s="3"/>
    </row>
    <row r="6" spans="1:9" x14ac:dyDescent="0.25">
      <c r="A6" s="1" t="s">
        <v>22</v>
      </c>
    </row>
    <row r="7" spans="1:9" x14ac:dyDescent="0.25">
      <c r="A7" s="1"/>
      <c r="B7" t="s">
        <v>98</v>
      </c>
      <c r="F7" s="4">
        <v>0</v>
      </c>
    </row>
    <row r="8" spans="1:9" x14ac:dyDescent="0.25">
      <c r="B8" t="s">
        <v>89</v>
      </c>
      <c r="F8" s="12">
        <v>0</v>
      </c>
    </row>
    <row r="9" spans="1:9" x14ac:dyDescent="0.25">
      <c r="F9" s="3">
        <f>+F4+F5+F7+F8</f>
        <v>271.64999999999998</v>
      </c>
      <c r="H9" s="5"/>
    </row>
    <row r="10" spans="1:9" x14ac:dyDescent="0.25">
      <c r="B10" t="s">
        <v>133</v>
      </c>
      <c r="G10" s="5">
        <f>+G2</f>
        <v>6588.54</v>
      </c>
      <c r="H10" s="5"/>
    </row>
    <row r="11" spans="1:9" x14ac:dyDescent="0.25">
      <c r="B11" t="s">
        <v>36</v>
      </c>
      <c r="G11" s="5">
        <f>+F9</f>
        <v>271.64999999999998</v>
      </c>
      <c r="H11" s="5"/>
      <c r="I11" s="5"/>
    </row>
    <row r="12" spans="1:9" x14ac:dyDescent="0.25">
      <c r="C12" t="s">
        <v>124</v>
      </c>
      <c r="G12" s="4">
        <v>0</v>
      </c>
      <c r="H12" s="5"/>
      <c r="I12" s="3">
        <f>+G11+G27+G42+G52+G51+G69+G78+G90+G99+G118</f>
        <v>2828.2500000000005</v>
      </c>
    </row>
    <row r="13" spans="1:9" x14ac:dyDescent="0.25">
      <c r="G13" s="4">
        <v>0</v>
      </c>
      <c r="H13" s="5"/>
    </row>
    <row r="14" spans="1:9" x14ac:dyDescent="0.25">
      <c r="C14" t="s">
        <v>88</v>
      </c>
      <c r="G14" s="4">
        <v>0</v>
      </c>
      <c r="H14" s="5"/>
    </row>
    <row r="15" spans="1:9" x14ac:dyDescent="0.25">
      <c r="B15" t="s">
        <v>39</v>
      </c>
      <c r="G15" s="4">
        <v>0</v>
      </c>
      <c r="H15" s="18"/>
    </row>
    <row r="16" spans="1:9" x14ac:dyDescent="0.25">
      <c r="C16" t="s">
        <v>191</v>
      </c>
      <c r="G16" s="4">
        <v>150</v>
      </c>
      <c r="H16" s="5"/>
    </row>
    <row r="17" spans="1:9" x14ac:dyDescent="0.25">
      <c r="G17" s="4">
        <v>0</v>
      </c>
      <c r="H17" s="5"/>
    </row>
    <row r="18" spans="1:9" x14ac:dyDescent="0.25">
      <c r="C18" t="s">
        <v>111</v>
      </c>
      <c r="G18" s="4">
        <v>0</v>
      </c>
      <c r="H18" s="5"/>
    </row>
    <row r="19" spans="1:9" x14ac:dyDescent="0.25">
      <c r="G19" s="12">
        <v>0</v>
      </c>
      <c r="H19" s="5"/>
    </row>
    <row r="20" spans="1:9" x14ac:dyDescent="0.25">
      <c r="B20" t="s">
        <v>146</v>
      </c>
      <c r="G20" s="5">
        <f>+G3+G10+G11+G12-G13+G15-G16-G17-G19-G18+G14</f>
        <v>6710.44</v>
      </c>
      <c r="H20" s="18">
        <f>9131.92-G20</f>
        <v>2421.4800000000005</v>
      </c>
      <c r="I20" s="5"/>
    </row>
    <row r="21" spans="1:9" x14ac:dyDescent="0.25">
      <c r="G21" s="5"/>
      <c r="H21" s="18"/>
    </row>
    <row r="22" spans="1:9" x14ac:dyDescent="0.25">
      <c r="G22" s="4"/>
      <c r="H22" s="18"/>
    </row>
    <row r="23" spans="1:9" x14ac:dyDescent="0.25">
      <c r="A23" s="1" t="s">
        <v>33</v>
      </c>
      <c r="C23" t="s">
        <v>62</v>
      </c>
      <c r="G23" s="4"/>
      <c r="H23" s="5"/>
    </row>
    <row r="24" spans="1:9" x14ac:dyDescent="0.25">
      <c r="B24" t="s">
        <v>133</v>
      </c>
      <c r="G24" s="4">
        <v>1633.68</v>
      </c>
    </row>
    <row r="25" spans="1:9" x14ac:dyDescent="0.25">
      <c r="B25" t="s">
        <v>36</v>
      </c>
      <c r="C25" t="s">
        <v>43</v>
      </c>
      <c r="G25" s="2">
        <v>7.0000000000000007E-2</v>
      </c>
    </row>
    <row r="26" spans="1:9" x14ac:dyDescent="0.25">
      <c r="D26" t="s">
        <v>157</v>
      </c>
      <c r="G26" s="2">
        <v>0</v>
      </c>
    </row>
    <row r="27" spans="1:9" ht="17.25" x14ac:dyDescent="0.4">
      <c r="D27" t="s">
        <v>100</v>
      </c>
      <c r="G27" s="17">
        <v>544.79999999999995</v>
      </c>
    </row>
    <row r="28" spans="1:9" x14ac:dyDescent="0.25">
      <c r="D28" t="s">
        <v>51</v>
      </c>
      <c r="G28" s="2">
        <f>SUM(G25:G27)</f>
        <v>544.87</v>
      </c>
    </row>
    <row r="29" spans="1:9" x14ac:dyDescent="0.25">
      <c r="G29" s="2"/>
    </row>
    <row r="30" spans="1:9" x14ac:dyDescent="0.25">
      <c r="B30" t="s">
        <v>34</v>
      </c>
      <c r="G30" s="2">
        <v>0</v>
      </c>
    </row>
    <row r="31" spans="1:9" x14ac:dyDescent="0.25">
      <c r="G31" s="2">
        <v>0</v>
      </c>
    </row>
    <row r="32" spans="1:9" x14ac:dyDescent="0.25">
      <c r="D32" t="s">
        <v>84</v>
      </c>
      <c r="G32" s="7">
        <v>0</v>
      </c>
    </row>
    <row r="33" spans="1:8" x14ac:dyDescent="0.25">
      <c r="D33" t="s">
        <v>84</v>
      </c>
      <c r="G33" s="7">
        <v>0</v>
      </c>
    </row>
    <row r="34" spans="1:8" x14ac:dyDescent="0.25">
      <c r="D34" t="s">
        <v>84</v>
      </c>
      <c r="G34" s="7">
        <v>0</v>
      </c>
    </row>
    <row r="35" spans="1:8" x14ac:dyDescent="0.25">
      <c r="D35" t="s">
        <v>109</v>
      </c>
      <c r="G35" s="6">
        <v>60</v>
      </c>
    </row>
    <row r="36" spans="1:8" x14ac:dyDescent="0.25">
      <c r="D36" t="s">
        <v>35</v>
      </c>
      <c r="G36" s="14">
        <f>SUM(G30:G35)</f>
        <v>60</v>
      </c>
    </row>
    <row r="37" spans="1:8" x14ac:dyDescent="0.25">
      <c r="G37" s="14"/>
      <c r="H37" s="5"/>
    </row>
    <row r="38" spans="1:8" x14ac:dyDescent="0.25">
      <c r="B38" t="s">
        <v>146</v>
      </c>
      <c r="G38" s="4">
        <f>+G24+G28-G36</f>
        <v>2118.5500000000002</v>
      </c>
      <c r="H38" s="18"/>
    </row>
    <row r="39" spans="1:8" x14ac:dyDescent="0.25">
      <c r="G39" s="4"/>
      <c r="H39" s="18"/>
    </row>
    <row r="40" spans="1:8" x14ac:dyDescent="0.25">
      <c r="A40" s="1" t="s">
        <v>64</v>
      </c>
      <c r="G40" s="4"/>
    </row>
    <row r="41" spans="1:8" x14ac:dyDescent="0.25">
      <c r="B41" t="s">
        <v>133</v>
      </c>
      <c r="G41" s="4">
        <v>170484.7</v>
      </c>
    </row>
    <row r="42" spans="1:8" x14ac:dyDescent="0.25">
      <c r="B42" t="s">
        <v>36</v>
      </c>
      <c r="C42" t="s">
        <v>105</v>
      </c>
      <c r="G42" s="4">
        <v>271.64999999999998</v>
      </c>
    </row>
    <row r="43" spans="1:8" x14ac:dyDescent="0.25">
      <c r="C43" t="s">
        <v>43</v>
      </c>
      <c r="G43" s="4">
        <v>14.49</v>
      </c>
    </row>
    <row r="44" spans="1:8" x14ac:dyDescent="0.25">
      <c r="B44" t="s">
        <v>39</v>
      </c>
      <c r="C44" t="s">
        <v>113</v>
      </c>
      <c r="G44" s="4">
        <v>0</v>
      </c>
    </row>
    <row r="45" spans="1:8" x14ac:dyDescent="0.25">
      <c r="C45" t="s">
        <v>112</v>
      </c>
      <c r="G45" s="12">
        <v>0</v>
      </c>
    </row>
    <row r="46" spans="1:8" x14ac:dyDescent="0.25">
      <c r="B46" t="s">
        <v>146</v>
      </c>
      <c r="G46" s="4">
        <f>SUM(G41:G43)-G44-G45</f>
        <v>170770.84</v>
      </c>
      <c r="H46" s="19"/>
    </row>
    <row r="47" spans="1:8" x14ac:dyDescent="0.25">
      <c r="G47" s="5"/>
      <c r="H47" s="18"/>
    </row>
    <row r="48" spans="1:8" x14ac:dyDescent="0.25">
      <c r="A48" s="1" t="s">
        <v>41</v>
      </c>
      <c r="C48" t="s">
        <v>62</v>
      </c>
      <c r="G48" s="5"/>
      <c r="H48" s="18"/>
    </row>
    <row r="49" spans="2:8" x14ac:dyDescent="0.25">
      <c r="B49" t="s">
        <v>133</v>
      </c>
      <c r="G49" s="4">
        <v>-50.86</v>
      </c>
      <c r="H49" s="5"/>
    </row>
    <row r="50" spans="2:8" x14ac:dyDescent="0.25">
      <c r="B50" t="s">
        <v>36</v>
      </c>
      <c r="C50" t="s">
        <v>48</v>
      </c>
      <c r="G50" s="2">
        <v>0</v>
      </c>
      <c r="H50" s="5"/>
    </row>
    <row r="51" spans="2:8" x14ac:dyDescent="0.25">
      <c r="C51" t="s">
        <v>188</v>
      </c>
      <c r="G51" s="2">
        <v>66.150000000000006</v>
      </c>
    </row>
    <row r="52" spans="2:8" x14ac:dyDescent="0.25">
      <c r="C52" t="s">
        <v>104</v>
      </c>
      <c r="G52" s="2">
        <v>316</v>
      </c>
    </row>
    <row r="53" spans="2:8" x14ac:dyDescent="0.25">
      <c r="B53" t="s">
        <v>39</v>
      </c>
      <c r="C53" t="s">
        <v>40</v>
      </c>
      <c r="G53" s="2">
        <v>0</v>
      </c>
    </row>
    <row r="54" spans="2:8" x14ac:dyDescent="0.25">
      <c r="G54" s="2">
        <v>0</v>
      </c>
    </row>
    <row r="55" spans="2:8" x14ac:dyDescent="0.25">
      <c r="G55" s="2">
        <v>0</v>
      </c>
    </row>
    <row r="56" spans="2:8" x14ac:dyDescent="0.25">
      <c r="G56" s="8">
        <v>0</v>
      </c>
      <c r="H56" s="3"/>
    </row>
    <row r="57" spans="2:8" x14ac:dyDescent="0.25">
      <c r="C57" t="s">
        <v>54</v>
      </c>
      <c r="G57" s="8">
        <v>0</v>
      </c>
    </row>
    <row r="58" spans="2:8" x14ac:dyDescent="0.25">
      <c r="C58" t="s">
        <v>80</v>
      </c>
      <c r="G58" s="8">
        <v>150</v>
      </c>
    </row>
    <row r="59" spans="2:8" x14ac:dyDescent="0.25">
      <c r="C59" t="s">
        <v>84</v>
      </c>
      <c r="G59" s="8">
        <v>0</v>
      </c>
      <c r="H59" s="5"/>
    </row>
    <row r="60" spans="2:8" x14ac:dyDescent="0.25">
      <c r="C60" t="s">
        <v>84</v>
      </c>
      <c r="G60" s="8">
        <v>0</v>
      </c>
      <c r="H60" s="5"/>
    </row>
    <row r="61" spans="2:8" x14ac:dyDescent="0.25">
      <c r="C61" t="s">
        <v>84</v>
      </c>
      <c r="G61" s="8">
        <v>0</v>
      </c>
      <c r="H61" s="5"/>
    </row>
    <row r="62" spans="2:8" ht="17.25" x14ac:dyDescent="0.4">
      <c r="C62" t="s">
        <v>110</v>
      </c>
      <c r="G62" s="20">
        <v>15.29</v>
      </c>
      <c r="H62" s="5"/>
    </row>
    <row r="63" spans="2:8" x14ac:dyDescent="0.25">
      <c r="B63" t="s">
        <v>146</v>
      </c>
      <c r="G63" s="9">
        <f>SUM(G49:G52)-G53-G54-G55-G56-G57+G58-G59-G60-G61-G62</f>
        <v>466</v>
      </c>
      <c r="H63" s="18"/>
    </row>
    <row r="64" spans="2:8" x14ac:dyDescent="0.25">
      <c r="G64" s="9"/>
      <c r="H64" s="18"/>
    </row>
    <row r="65" spans="1:8" x14ac:dyDescent="0.25">
      <c r="G65" s="4"/>
      <c r="H65" s="18"/>
    </row>
    <row r="66" spans="1:8" x14ac:dyDescent="0.25">
      <c r="A66" s="1" t="s">
        <v>42</v>
      </c>
      <c r="C66" t="s">
        <v>62</v>
      </c>
      <c r="G66" s="4"/>
      <c r="H66" s="5"/>
    </row>
    <row r="67" spans="1:8" x14ac:dyDescent="0.25">
      <c r="B67" t="s">
        <v>133</v>
      </c>
      <c r="G67" s="4">
        <v>21103.87</v>
      </c>
    </row>
    <row r="68" spans="1:8" x14ac:dyDescent="0.25">
      <c r="B68" t="s">
        <v>36</v>
      </c>
      <c r="C68" t="s">
        <v>43</v>
      </c>
      <c r="G68" s="2">
        <v>1.8</v>
      </c>
    </row>
    <row r="69" spans="1:8" x14ac:dyDescent="0.25">
      <c r="C69" t="s">
        <v>189</v>
      </c>
      <c r="G69" s="2">
        <v>271.64999999999998</v>
      </c>
    </row>
    <row r="70" spans="1:8" x14ac:dyDescent="0.25">
      <c r="B70" t="s">
        <v>53</v>
      </c>
      <c r="G70" s="2">
        <v>0</v>
      </c>
    </row>
    <row r="71" spans="1:8" x14ac:dyDescent="0.25">
      <c r="C71" t="s">
        <v>108</v>
      </c>
      <c r="G71" s="2">
        <v>0</v>
      </c>
    </row>
    <row r="72" spans="1:8" x14ac:dyDescent="0.25">
      <c r="C72" t="s">
        <v>136</v>
      </c>
      <c r="G72" s="6">
        <v>0</v>
      </c>
    </row>
    <row r="73" spans="1:8" x14ac:dyDescent="0.25">
      <c r="B73" t="s">
        <v>146</v>
      </c>
      <c r="G73" s="4">
        <f>+G67+G68+G69-G70-G71-G72</f>
        <v>21377.32</v>
      </c>
      <c r="H73" s="18"/>
    </row>
    <row r="74" spans="1:8" x14ac:dyDescent="0.25">
      <c r="G74" s="4"/>
      <c r="H74" s="18"/>
    </row>
    <row r="75" spans="1:8" x14ac:dyDescent="0.25">
      <c r="A75" s="1" t="s">
        <v>44</v>
      </c>
      <c r="C75" t="s">
        <v>62</v>
      </c>
      <c r="G75" s="4"/>
      <c r="H75" s="18"/>
    </row>
    <row r="76" spans="1:8" x14ac:dyDescent="0.25">
      <c r="B76" t="s">
        <v>133</v>
      </c>
      <c r="G76" s="4">
        <v>5983.15</v>
      </c>
    </row>
    <row r="77" spans="1:8" x14ac:dyDescent="0.25">
      <c r="B77" t="s">
        <v>36</v>
      </c>
      <c r="C77" t="s">
        <v>184</v>
      </c>
      <c r="G77" s="2">
        <v>1884.24</v>
      </c>
    </row>
    <row r="78" spans="1:8" x14ac:dyDescent="0.25">
      <c r="C78" t="s">
        <v>101</v>
      </c>
      <c r="G78" s="2">
        <v>271.64999999999998</v>
      </c>
    </row>
    <row r="79" spans="1:8" x14ac:dyDescent="0.25">
      <c r="C79" t="s">
        <v>43</v>
      </c>
      <c r="G79" s="2">
        <v>0.25</v>
      </c>
    </row>
    <row r="80" spans="1:8" x14ac:dyDescent="0.25">
      <c r="B80" t="s">
        <v>39</v>
      </c>
      <c r="C80" t="s">
        <v>40</v>
      </c>
      <c r="D80" t="s">
        <v>59</v>
      </c>
      <c r="G80" s="7">
        <v>0</v>
      </c>
    </row>
    <row r="81" spans="1:8" x14ac:dyDescent="0.25">
      <c r="D81" t="s">
        <v>84</v>
      </c>
      <c r="G81" s="7">
        <v>0</v>
      </c>
    </row>
    <row r="82" spans="1:8" x14ac:dyDescent="0.25">
      <c r="D82" t="s">
        <v>84</v>
      </c>
      <c r="G82" s="7">
        <v>0</v>
      </c>
    </row>
    <row r="83" spans="1:8" x14ac:dyDescent="0.25">
      <c r="D83" t="s">
        <v>110</v>
      </c>
      <c r="G83" s="6">
        <v>15</v>
      </c>
    </row>
    <row r="84" spans="1:8" x14ac:dyDescent="0.25">
      <c r="D84" t="s">
        <v>35</v>
      </c>
      <c r="G84" s="7">
        <f>SUM(G80:G83)</f>
        <v>15</v>
      </c>
    </row>
    <row r="85" spans="1:8" x14ac:dyDescent="0.25">
      <c r="B85" t="s">
        <v>146</v>
      </c>
      <c r="G85" s="4">
        <f>SUM(G76:G79)-G84</f>
        <v>8124.2899999999991</v>
      </c>
      <c r="H85" s="19"/>
    </row>
    <row r="86" spans="1:8" x14ac:dyDescent="0.25">
      <c r="G86" s="4"/>
      <c r="H86" s="19"/>
    </row>
    <row r="87" spans="1:8" x14ac:dyDescent="0.25">
      <c r="A87" s="1" t="s">
        <v>65</v>
      </c>
      <c r="G87" s="4"/>
      <c r="H87" s="19"/>
    </row>
    <row r="88" spans="1:8" x14ac:dyDescent="0.25">
      <c r="B88" t="s">
        <v>133</v>
      </c>
      <c r="G88" s="4">
        <v>93647.05</v>
      </c>
    </row>
    <row r="89" spans="1:8" x14ac:dyDescent="0.25">
      <c r="B89" t="s">
        <v>36</v>
      </c>
      <c r="C89" t="s">
        <v>43</v>
      </c>
      <c r="G89" s="4">
        <v>7.96</v>
      </c>
    </row>
    <row r="90" spans="1:8" x14ac:dyDescent="0.25">
      <c r="C90" t="s">
        <v>187</v>
      </c>
      <c r="G90" s="4">
        <v>271.39999999999998</v>
      </c>
    </row>
    <row r="91" spans="1:8" x14ac:dyDescent="0.25">
      <c r="C91" t="s">
        <v>114</v>
      </c>
      <c r="G91" s="12">
        <v>0</v>
      </c>
    </row>
    <row r="92" spans="1:8" x14ac:dyDescent="0.25">
      <c r="B92" t="s">
        <v>146</v>
      </c>
      <c r="G92" s="4">
        <f>+G88+G89+G90-G91</f>
        <v>93926.41</v>
      </c>
      <c r="H92" s="18"/>
    </row>
    <row r="93" spans="1:8" x14ac:dyDescent="0.25">
      <c r="G93" s="4"/>
      <c r="H93" s="18"/>
    </row>
    <row r="94" spans="1:8" x14ac:dyDescent="0.25">
      <c r="G94" s="2"/>
    </row>
    <row r="95" spans="1:8" x14ac:dyDescent="0.25">
      <c r="A95" s="1" t="s">
        <v>45</v>
      </c>
      <c r="C95" t="s">
        <v>62</v>
      </c>
      <c r="G95" s="2"/>
    </row>
    <row r="96" spans="1:8" x14ac:dyDescent="0.25">
      <c r="B96" t="s">
        <v>133</v>
      </c>
      <c r="G96" s="4">
        <v>10867.13</v>
      </c>
    </row>
    <row r="97" spans="1:8" x14ac:dyDescent="0.25">
      <c r="B97" t="s">
        <v>36</v>
      </c>
      <c r="C97" t="s">
        <v>61</v>
      </c>
      <c r="G97" s="2">
        <v>0</v>
      </c>
    </row>
    <row r="98" spans="1:8" x14ac:dyDescent="0.25">
      <c r="C98" t="s">
        <v>43</v>
      </c>
      <c r="G98" s="2">
        <v>0.42</v>
      </c>
    </row>
    <row r="99" spans="1:8" x14ac:dyDescent="0.25">
      <c r="C99" t="s">
        <v>103</v>
      </c>
      <c r="G99" s="2">
        <v>271.64999999999998</v>
      </c>
    </row>
    <row r="100" spans="1:8" x14ac:dyDescent="0.25">
      <c r="B100" t="s">
        <v>39</v>
      </c>
      <c r="C100" t="s">
        <v>40</v>
      </c>
      <c r="G100" s="7">
        <v>0</v>
      </c>
    </row>
    <row r="101" spans="1:8" x14ac:dyDescent="0.25">
      <c r="G101" s="7">
        <v>0</v>
      </c>
    </row>
    <row r="102" spans="1:8" x14ac:dyDescent="0.25">
      <c r="G102" s="7">
        <f>SUM(G100:G101)</f>
        <v>0</v>
      </c>
    </row>
    <row r="103" spans="1:8" x14ac:dyDescent="0.25">
      <c r="C103" t="s">
        <v>84</v>
      </c>
      <c r="G103" s="7">
        <v>0</v>
      </c>
    </row>
    <row r="104" spans="1:8" x14ac:dyDescent="0.25">
      <c r="C104" t="s">
        <v>84</v>
      </c>
      <c r="G104" s="7">
        <v>0</v>
      </c>
    </row>
    <row r="105" spans="1:8" x14ac:dyDescent="0.25">
      <c r="C105" t="s">
        <v>110</v>
      </c>
      <c r="G105" s="6">
        <v>0</v>
      </c>
    </row>
    <row r="106" spans="1:8" x14ac:dyDescent="0.25">
      <c r="B106" t="s">
        <v>146</v>
      </c>
      <c r="G106" s="5">
        <f>SUM(G96:G99)-G102-G103-G104-G105</f>
        <v>11139.199999999999</v>
      </c>
      <c r="H106" s="19"/>
    </row>
    <row r="107" spans="1:8" x14ac:dyDescent="0.25">
      <c r="G107" s="5"/>
      <c r="H107" s="19"/>
    </row>
    <row r="108" spans="1:8" x14ac:dyDescent="0.25">
      <c r="A108" s="1" t="s">
        <v>63</v>
      </c>
      <c r="G108" s="5"/>
      <c r="H108" s="19"/>
    </row>
    <row r="109" spans="1:8" x14ac:dyDescent="0.25">
      <c r="B109" t="s">
        <v>133</v>
      </c>
      <c r="G109" s="4">
        <v>25419.79</v>
      </c>
    </row>
    <row r="110" spans="1:8" x14ac:dyDescent="0.25">
      <c r="B110" t="s">
        <v>36</v>
      </c>
      <c r="C110" t="s">
        <v>43</v>
      </c>
      <c r="G110" s="4">
        <v>2.16</v>
      </c>
    </row>
    <row r="111" spans="1:8" x14ac:dyDescent="0.25">
      <c r="C111" t="s">
        <v>190</v>
      </c>
      <c r="G111" s="4">
        <v>271.2</v>
      </c>
    </row>
    <row r="112" spans="1:8" x14ac:dyDescent="0.25">
      <c r="B112" t="s">
        <v>39</v>
      </c>
      <c r="C112" t="s">
        <v>81</v>
      </c>
      <c r="G112" s="12">
        <v>0</v>
      </c>
    </row>
    <row r="113" spans="1:8" x14ac:dyDescent="0.25">
      <c r="B113" t="s">
        <v>146</v>
      </c>
      <c r="G113" s="5">
        <f>SUM(G109:G110)+G111-G112</f>
        <v>25693.15</v>
      </c>
      <c r="H113" s="19"/>
    </row>
    <row r="114" spans="1:8" x14ac:dyDescent="0.25">
      <c r="G114" s="5"/>
      <c r="H114" s="19"/>
    </row>
    <row r="115" spans="1:8" x14ac:dyDescent="0.25">
      <c r="A115" s="1" t="s">
        <v>46</v>
      </c>
      <c r="C115" t="s">
        <v>62</v>
      </c>
      <c r="G115" s="5"/>
      <c r="H115" s="19"/>
    </row>
    <row r="116" spans="1:8" x14ac:dyDescent="0.25">
      <c r="B116" t="s">
        <v>133</v>
      </c>
      <c r="G116" s="4">
        <v>7671.33</v>
      </c>
      <c r="H116" s="5"/>
    </row>
    <row r="117" spans="1:8" x14ac:dyDescent="0.25">
      <c r="B117" t="s">
        <v>36</v>
      </c>
      <c r="C117" t="s">
        <v>61</v>
      </c>
      <c r="G117" s="2">
        <v>0</v>
      </c>
    </row>
    <row r="118" spans="1:8" x14ac:dyDescent="0.25">
      <c r="C118" t="s">
        <v>102</v>
      </c>
      <c r="G118" s="2">
        <v>271.64999999999998</v>
      </c>
    </row>
    <row r="119" spans="1:8" x14ac:dyDescent="0.25">
      <c r="C119" t="s">
        <v>43</v>
      </c>
      <c r="G119" s="2">
        <v>0.3</v>
      </c>
    </row>
    <row r="120" spans="1:8" x14ac:dyDescent="0.25">
      <c r="B120" t="s">
        <v>39</v>
      </c>
      <c r="C120" t="s">
        <v>40</v>
      </c>
      <c r="D120" t="s">
        <v>52</v>
      </c>
      <c r="G120" s="7">
        <v>0</v>
      </c>
    </row>
    <row r="121" spans="1:8" x14ac:dyDescent="0.25">
      <c r="G121" s="7">
        <v>0</v>
      </c>
    </row>
    <row r="122" spans="1:8" x14ac:dyDescent="0.25">
      <c r="G122" s="7">
        <f>SUM(G120:G121)</f>
        <v>0</v>
      </c>
    </row>
    <row r="123" spans="1:8" x14ac:dyDescent="0.25">
      <c r="C123" t="s">
        <v>93</v>
      </c>
      <c r="G123" s="7">
        <v>0</v>
      </c>
    </row>
    <row r="124" spans="1:8" x14ac:dyDescent="0.25">
      <c r="C124" t="s">
        <v>84</v>
      </c>
      <c r="G124" s="7">
        <v>0</v>
      </c>
    </row>
    <row r="125" spans="1:8" x14ac:dyDescent="0.25">
      <c r="C125" t="s">
        <v>84</v>
      </c>
      <c r="G125" s="6">
        <v>0</v>
      </c>
    </row>
    <row r="126" spans="1:8" x14ac:dyDescent="0.25">
      <c r="B126" t="s">
        <v>146</v>
      </c>
      <c r="G126" s="5">
        <f>SUM(G116:G119)-G122-G125-G123-G124</f>
        <v>7943.28</v>
      </c>
      <c r="H126" s="18"/>
    </row>
    <row r="127" spans="1:8" x14ac:dyDescent="0.25">
      <c r="G127" s="5"/>
      <c r="H127" s="18"/>
    </row>
    <row r="128" spans="1:8" x14ac:dyDescent="0.25">
      <c r="A128" s="1" t="s">
        <v>55</v>
      </c>
      <c r="C128" t="s">
        <v>62</v>
      </c>
      <c r="G128" s="5"/>
      <c r="H128" s="19"/>
    </row>
    <row r="129" spans="1:9" x14ac:dyDescent="0.25">
      <c r="A129" s="1"/>
      <c r="B129" t="s">
        <v>133</v>
      </c>
      <c r="G129" s="4">
        <v>31200.74</v>
      </c>
      <c r="H129" s="19"/>
    </row>
    <row r="130" spans="1:9" x14ac:dyDescent="0.25">
      <c r="A130" s="1"/>
      <c r="B130" t="s">
        <v>36</v>
      </c>
      <c r="C130" t="s">
        <v>58</v>
      </c>
      <c r="G130" s="4">
        <f>7890+6700</f>
        <v>14590</v>
      </c>
      <c r="H130" s="19"/>
    </row>
    <row r="131" spans="1:9" x14ac:dyDescent="0.25">
      <c r="A131" s="1"/>
      <c r="G131" s="4">
        <v>0</v>
      </c>
      <c r="H131" s="19"/>
    </row>
    <row r="132" spans="1:9" x14ac:dyDescent="0.25">
      <c r="C132" t="s">
        <v>43</v>
      </c>
      <c r="G132" s="4">
        <v>1.38</v>
      </c>
      <c r="H132" s="19"/>
    </row>
    <row r="133" spans="1:9" x14ac:dyDescent="0.25">
      <c r="B133" t="s">
        <v>39</v>
      </c>
      <c r="C133" t="s">
        <v>40</v>
      </c>
      <c r="D133" t="s">
        <v>82</v>
      </c>
      <c r="E133" t="s">
        <v>182</v>
      </c>
      <c r="G133" s="4">
        <v>7890</v>
      </c>
      <c r="H133" s="19"/>
    </row>
    <row r="134" spans="1:9" x14ac:dyDescent="0.25">
      <c r="D134" t="s">
        <v>82</v>
      </c>
      <c r="E134" s="24" t="s">
        <v>182</v>
      </c>
      <c r="F134" s="24"/>
      <c r="G134" s="4">
        <v>6700</v>
      </c>
      <c r="H134" s="19"/>
    </row>
    <row r="135" spans="1:9" x14ac:dyDescent="0.25">
      <c r="D135" t="s">
        <v>82</v>
      </c>
      <c r="G135" s="4">
        <v>0</v>
      </c>
      <c r="H135" s="19"/>
    </row>
    <row r="136" spans="1:9" x14ac:dyDescent="0.25">
      <c r="D136" t="s">
        <v>82</v>
      </c>
      <c r="G136" s="4">
        <v>0</v>
      </c>
      <c r="H136" s="19"/>
    </row>
    <row r="137" spans="1:9" x14ac:dyDescent="0.25">
      <c r="D137" t="s">
        <v>93</v>
      </c>
      <c r="G137" s="4">
        <v>0</v>
      </c>
      <c r="H137" s="19"/>
    </row>
    <row r="138" spans="1:9" x14ac:dyDescent="0.25">
      <c r="G138" s="12">
        <v>0</v>
      </c>
      <c r="H138" s="19"/>
    </row>
    <row r="139" spans="1:9" x14ac:dyDescent="0.25">
      <c r="B139" t="s">
        <v>146</v>
      </c>
      <c r="G139" s="4">
        <f>SUM(G129:G132)-G133-G134-G135-G136-G137-G138</f>
        <v>31202.120000000003</v>
      </c>
      <c r="H139" s="18"/>
    </row>
    <row r="140" spans="1:9" x14ac:dyDescent="0.25">
      <c r="A140" s="1" t="s">
        <v>1</v>
      </c>
      <c r="C140" t="s">
        <v>78</v>
      </c>
    </row>
    <row r="141" spans="1:9" x14ac:dyDescent="0.25">
      <c r="A141" t="s">
        <v>133</v>
      </c>
      <c r="G141" s="5">
        <v>35650.03</v>
      </c>
      <c r="H141" s="5"/>
      <c r="I141" s="5"/>
    </row>
    <row r="142" spans="1:9" x14ac:dyDescent="0.25">
      <c r="A142" t="s">
        <v>123</v>
      </c>
      <c r="G142" s="4"/>
    </row>
    <row r="143" spans="1:9" x14ac:dyDescent="0.25">
      <c r="A143" t="s">
        <v>2</v>
      </c>
      <c r="B143" s="21" t="s">
        <v>3</v>
      </c>
      <c r="F143" s="2">
        <f>2980.12+1600+5900+1000+4200</f>
        <v>15680.119999999999</v>
      </c>
    </row>
    <row r="144" spans="1:9" x14ac:dyDescent="0.25">
      <c r="A144" s="1"/>
      <c r="B144" t="s">
        <v>4</v>
      </c>
      <c r="F144" s="2">
        <f>13.34+816.03</f>
        <v>829.37</v>
      </c>
      <c r="G144" s="3"/>
    </row>
    <row r="145" spans="1:7" x14ac:dyDescent="0.25">
      <c r="B145" t="s">
        <v>6</v>
      </c>
      <c r="F145" s="2">
        <v>0</v>
      </c>
    </row>
    <row r="146" spans="1:7" x14ac:dyDescent="0.25">
      <c r="B146" t="s">
        <v>5</v>
      </c>
      <c r="F146" s="2">
        <v>0</v>
      </c>
    </row>
    <row r="147" spans="1:7" x14ac:dyDescent="0.25">
      <c r="B147" t="s">
        <v>7</v>
      </c>
      <c r="F147" s="2">
        <v>1596.17</v>
      </c>
      <c r="G147" s="3"/>
    </row>
    <row r="148" spans="1:7" x14ac:dyDescent="0.25">
      <c r="B148" t="s">
        <v>8</v>
      </c>
      <c r="F148" s="2">
        <v>12012.24</v>
      </c>
      <c r="G148" s="3"/>
    </row>
    <row r="149" spans="1:7" x14ac:dyDescent="0.25">
      <c r="B149" t="s">
        <v>9</v>
      </c>
      <c r="F149" s="2">
        <v>0</v>
      </c>
      <c r="G149" s="3"/>
    </row>
    <row r="150" spans="1:7" x14ac:dyDescent="0.25">
      <c r="B150" t="s">
        <v>10</v>
      </c>
      <c r="F150" s="2">
        <v>1648.89</v>
      </c>
      <c r="G150" s="3"/>
    </row>
    <row r="151" spans="1:7" x14ac:dyDescent="0.25">
      <c r="B151" t="s">
        <v>11</v>
      </c>
      <c r="F151" s="2">
        <v>2119.92</v>
      </c>
      <c r="G151" s="3"/>
    </row>
    <row r="152" spans="1:7" x14ac:dyDescent="0.25">
      <c r="B152" t="s">
        <v>12</v>
      </c>
      <c r="F152" s="2">
        <v>478.5</v>
      </c>
      <c r="G152" s="3"/>
    </row>
    <row r="153" spans="1:7" x14ac:dyDescent="0.25">
      <c r="B153" t="s">
        <v>13</v>
      </c>
      <c r="F153" s="2">
        <v>5032.5</v>
      </c>
      <c r="G153" s="3"/>
    </row>
    <row r="154" spans="1:7" x14ac:dyDescent="0.25">
      <c r="B154" t="s">
        <v>14</v>
      </c>
      <c r="F154" s="2">
        <v>0</v>
      </c>
      <c r="G154" s="3"/>
    </row>
    <row r="155" spans="1:7" x14ac:dyDescent="0.25">
      <c r="B155" t="s">
        <v>49</v>
      </c>
      <c r="F155" s="2">
        <v>0</v>
      </c>
    </row>
    <row r="156" spans="1:7" x14ac:dyDescent="0.25">
      <c r="B156" t="s">
        <v>15</v>
      </c>
      <c r="F156" s="6">
        <v>0</v>
      </c>
    </row>
    <row r="157" spans="1:7" x14ac:dyDescent="0.25">
      <c r="D157" t="s">
        <v>16</v>
      </c>
      <c r="G157" s="4">
        <f>SUM(F143:F156)</f>
        <v>39397.709999999992</v>
      </c>
    </row>
    <row r="158" spans="1:7" x14ac:dyDescent="0.25">
      <c r="A158" s="1" t="s">
        <v>17</v>
      </c>
      <c r="B158" t="s">
        <v>18</v>
      </c>
    </row>
    <row r="159" spans="1:7" x14ac:dyDescent="0.25">
      <c r="A159" s="1"/>
      <c r="B159" s="11" t="s">
        <v>148</v>
      </c>
      <c r="C159" t="s">
        <v>176</v>
      </c>
      <c r="F159" s="13">
        <v>15</v>
      </c>
    </row>
    <row r="160" spans="1:7" x14ac:dyDescent="0.25">
      <c r="A160" s="1"/>
      <c r="B160" s="11" t="s">
        <v>149</v>
      </c>
      <c r="C160" t="s">
        <v>177</v>
      </c>
      <c r="F160" s="13">
        <v>175</v>
      </c>
    </row>
    <row r="161" spans="2:7" x14ac:dyDescent="0.25">
      <c r="B161" s="11" t="s">
        <v>150</v>
      </c>
      <c r="C161" t="s">
        <v>178</v>
      </c>
      <c r="F161" s="13">
        <v>45</v>
      </c>
    </row>
    <row r="162" spans="2:7" x14ac:dyDescent="0.25">
      <c r="B162" s="11" t="s">
        <v>151</v>
      </c>
      <c r="C162" t="s">
        <v>202</v>
      </c>
      <c r="F162" s="13">
        <v>225</v>
      </c>
    </row>
    <row r="163" spans="2:7" x14ac:dyDescent="0.25">
      <c r="B163" s="11" t="s">
        <v>152</v>
      </c>
      <c r="F163" s="13">
        <v>0</v>
      </c>
    </row>
    <row r="164" spans="2:7" x14ac:dyDescent="0.25">
      <c r="B164" s="11" t="s">
        <v>153</v>
      </c>
      <c r="F164" s="13">
        <v>0</v>
      </c>
    </row>
    <row r="165" spans="2:7" x14ac:dyDescent="0.25">
      <c r="B165" s="11" t="s">
        <v>154</v>
      </c>
      <c r="F165" s="13">
        <v>0</v>
      </c>
    </row>
    <row r="166" spans="2:7" x14ac:dyDescent="0.25">
      <c r="B166" s="11" t="s">
        <v>155</v>
      </c>
      <c r="F166" s="13">
        <v>0</v>
      </c>
    </row>
    <row r="167" spans="2:7" x14ac:dyDescent="0.25">
      <c r="B167" s="11" t="s">
        <v>156</v>
      </c>
      <c r="F167" s="13">
        <v>0</v>
      </c>
    </row>
    <row r="168" spans="2:7" x14ac:dyDescent="0.25">
      <c r="B168" s="11"/>
      <c r="F168" s="13">
        <v>0</v>
      </c>
    </row>
    <row r="169" spans="2:7" x14ac:dyDescent="0.25">
      <c r="B169" s="11"/>
      <c r="F169" s="13">
        <v>0</v>
      </c>
    </row>
    <row r="170" spans="2:7" x14ac:dyDescent="0.25">
      <c r="B170" s="11"/>
      <c r="F170" s="13">
        <v>0</v>
      </c>
    </row>
    <row r="171" spans="2:7" x14ac:dyDescent="0.25">
      <c r="B171" s="11"/>
      <c r="C171" s="23"/>
      <c r="F171" s="13">
        <v>0</v>
      </c>
    </row>
    <row r="172" spans="2:7" x14ac:dyDescent="0.25">
      <c r="B172" s="11"/>
      <c r="C172" s="23"/>
      <c r="F172" s="13">
        <v>0</v>
      </c>
    </row>
    <row r="173" spans="2:7" x14ac:dyDescent="0.25">
      <c r="B173" s="11"/>
      <c r="C173" s="23"/>
      <c r="F173" s="13">
        <v>0</v>
      </c>
    </row>
    <row r="174" spans="2:7" x14ac:dyDescent="0.25">
      <c r="B174" s="11"/>
      <c r="F174" s="13">
        <v>0</v>
      </c>
    </row>
    <row r="175" spans="2:7" x14ac:dyDescent="0.25">
      <c r="B175" s="11"/>
      <c r="F175" s="13">
        <v>0</v>
      </c>
    </row>
    <row r="176" spans="2:7" x14ac:dyDescent="0.25">
      <c r="B176" s="11"/>
      <c r="F176" s="13">
        <v>0</v>
      </c>
      <c r="G176" s="4"/>
    </row>
    <row r="177" spans="1:7" x14ac:dyDescent="0.25">
      <c r="B177" s="11"/>
      <c r="F177" s="13">
        <v>0</v>
      </c>
      <c r="G177" s="4"/>
    </row>
    <row r="178" spans="1:7" x14ac:dyDescent="0.25">
      <c r="B178" s="11"/>
      <c r="F178" s="13">
        <v>0</v>
      </c>
      <c r="G178" s="4"/>
    </row>
    <row r="179" spans="1:7" x14ac:dyDescent="0.25">
      <c r="A179" t="s">
        <v>60</v>
      </c>
      <c r="B179" s="11" t="s">
        <v>148</v>
      </c>
      <c r="F179" s="13">
        <v>0</v>
      </c>
      <c r="G179" s="4"/>
    </row>
    <row r="180" spans="1:7" x14ac:dyDescent="0.25">
      <c r="B180" s="11"/>
      <c r="F180" s="13">
        <v>0</v>
      </c>
      <c r="G180" s="4"/>
    </row>
    <row r="181" spans="1:7" x14ac:dyDescent="0.25">
      <c r="B181" s="11"/>
      <c r="F181" s="13">
        <v>0</v>
      </c>
      <c r="G181" s="4"/>
    </row>
    <row r="182" spans="1:7" x14ac:dyDescent="0.25">
      <c r="B182" s="11"/>
      <c r="F182" s="13"/>
      <c r="G182" s="4"/>
    </row>
    <row r="183" spans="1:7" x14ac:dyDescent="0.25">
      <c r="B183" s="11"/>
      <c r="F183" s="13"/>
      <c r="G183" s="4"/>
    </row>
    <row r="184" spans="1:7" x14ac:dyDescent="0.25">
      <c r="B184" s="11"/>
      <c r="F184" s="13"/>
      <c r="G184" s="4"/>
    </row>
    <row r="185" spans="1:7" x14ac:dyDescent="0.25">
      <c r="B185" s="11"/>
      <c r="F185" s="13">
        <v>0</v>
      </c>
      <c r="G185" s="4">
        <f>SUM(F159:F185)</f>
        <v>460</v>
      </c>
    </row>
    <row r="186" spans="1:7" x14ac:dyDescent="0.25">
      <c r="B186" s="11"/>
      <c r="F186" s="13"/>
      <c r="G186" s="4"/>
    </row>
    <row r="187" spans="1:7" x14ac:dyDescent="0.25">
      <c r="A187" s="16" t="s">
        <v>50</v>
      </c>
      <c r="B187" s="11" t="s">
        <v>204</v>
      </c>
      <c r="F187" s="13">
        <f>10</f>
        <v>10</v>
      </c>
      <c r="G187" s="4"/>
    </row>
    <row r="188" spans="1:7" x14ac:dyDescent="0.25">
      <c r="B188" t="s">
        <v>125</v>
      </c>
      <c r="F188" s="2">
        <v>0</v>
      </c>
      <c r="G188" s="4"/>
    </row>
    <row r="189" spans="1:7" x14ac:dyDescent="0.25">
      <c r="B189" t="s">
        <v>129</v>
      </c>
      <c r="F189" s="7">
        <v>0</v>
      </c>
    </row>
    <row r="190" spans="1:7" x14ac:dyDescent="0.25">
      <c r="B190" t="s">
        <v>128</v>
      </c>
      <c r="E190" s="11"/>
      <c r="F190" s="7">
        <v>0</v>
      </c>
    </row>
    <row r="191" spans="1:7" x14ac:dyDescent="0.25">
      <c r="B191" t="s">
        <v>203</v>
      </c>
      <c r="E191" s="11"/>
      <c r="F191" s="7">
        <v>25</v>
      </c>
    </row>
    <row r="192" spans="1:7" x14ac:dyDescent="0.25">
      <c r="B192" t="s">
        <v>130</v>
      </c>
      <c r="F192" s="6">
        <v>0</v>
      </c>
      <c r="G192" s="4"/>
    </row>
    <row r="193" spans="1:7" x14ac:dyDescent="0.25">
      <c r="C193" t="s">
        <v>87</v>
      </c>
      <c r="G193" s="4">
        <f>SUM(F187:F192)</f>
        <v>35</v>
      </c>
    </row>
    <row r="194" spans="1:7" x14ac:dyDescent="0.25">
      <c r="A194" s="1" t="s">
        <v>22</v>
      </c>
    </row>
    <row r="195" spans="1:7" x14ac:dyDescent="0.25">
      <c r="B195" t="s">
        <v>19</v>
      </c>
      <c r="F195" s="4">
        <f>245.46+50</f>
        <v>295.46000000000004</v>
      </c>
    </row>
    <row r="196" spans="1:7" x14ac:dyDescent="0.25">
      <c r="B196" t="s">
        <v>20</v>
      </c>
      <c r="F196" s="2">
        <f>1896.84</f>
        <v>1896.84</v>
      </c>
    </row>
    <row r="197" spans="1:7" x14ac:dyDescent="0.25">
      <c r="B197" t="s">
        <v>56</v>
      </c>
      <c r="F197" s="2">
        <v>0</v>
      </c>
    </row>
    <row r="198" spans="1:7" x14ac:dyDescent="0.25">
      <c r="B198" t="s">
        <v>131</v>
      </c>
      <c r="F198" s="2">
        <v>0</v>
      </c>
    </row>
    <row r="199" spans="1:7" x14ac:dyDescent="0.25">
      <c r="B199" t="s">
        <v>135</v>
      </c>
      <c r="F199" s="2">
        <f>15+15+15</f>
        <v>45</v>
      </c>
    </row>
    <row r="200" spans="1:7" x14ac:dyDescent="0.25">
      <c r="B200" t="s">
        <v>134</v>
      </c>
      <c r="F200" s="2">
        <f>15+75+105+75</f>
        <v>270</v>
      </c>
    </row>
    <row r="201" spans="1:7" x14ac:dyDescent="0.25">
      <c r="B201" t="s">
        <v>119</v>
      </c>
      <c r="F201" s="2">
        <v>0</v>
      </c>
    </row>
    <row r="202" spans="1:7" x14ac:dyDescent="0.25">
      <c r="B202" t="s">
        <v>97</v>
      </c>
      <c r="F202" s="6">
        <v>0</v>
      </c>
    </row>
    <row r="203" spans="1:7" x14ac:dyDescent="0.25">
      <c r="C203" t="s">
        <v>21</v>
      </c>
      <c r="G203" s="4">
        <f>SUM(F195:F202)</f>
        <v>2507.3000000000002</v>
      </c>
    </row>
    <row r="204" spans="1:7" x14ac:dyDescent="0.25">
      <c r="A204" s="1" t="s">
        <v>23</v>
      </c>
    </row>
    <row r="205" spans="1:7" x14ac:dyDescent="0.25">
      <c r="B205" t="s">
        <v>24</v>
      </c>
      <c r="G205" s="2">
        <f>1200</f>
        <v>1200</v>
      </c>
    </row>
    <row r="206" spans="1:7" x14ac:dyDescent="0.25">
      <c r="B206" t="s">
        <v>83</v>
      </c>
      <c r="G206" s="2">
        <v>149.77000000000001</v>
      </c>
    </row>
    <row r="207" spans="1:7" x14ac:dyDescent="0.25">
      <c r="B207" t="s">
        <v>79</v>
      </c>
      <c r="G207" s="2">
        <v>1700</v>
      </c>
    </row>
    <row r="208" spans="1:7" x14ac:dyDescent="0.25">
      <c r="B208" t="s">
        <v>116</v>
      </c>
      <c r="G208" s="2">
        <v>0</v>
      </c>
    </row>
    <row r="209" spans="2:9" x14ac:dyDescent="0.25">
      <c r="B209" t="s">
        <v>66</v>
      </c>
      <c r="G209" s="2">
        <v>1171.98</v>
      </c>
      <c r="I209" s="3"/>
    </row>
    <row r="210" spans="2:9" x14ac:dyDescent="0.25">
      <c r="B210" t="s">
        <v>174</v>
      </c>
      <c r="G210" s="2">
        <v>500</v>
      </c>
    </row>
    <row r="211" spans="2:9" x14ac:dyDescent="0.25">
      <c r="B211" t="s">
        <v>175</v>
      </c>
      <c r="G211" s="7">
        <v>889.07</v>
      </c>
    </row>
    <row r="212" spans="2:9" x14ac:dyDescent="0.25">
      <c r="B212" t="s">
        <v>201</v>
      </c>
      <c r="G212" s="6">
        <v>17051.48</v>
      </c>
    </row>
    <row r="213" spans="2:9" x14ac:dyDescent="0.25">
      <c r="C213" t="s">
        <v>25</v>
      </c>
      <c r="G213" s="4">
        <f>SUM(G205:G212)</f>
        <v>22662.3</v>
      </c>
    </row>
    <row r="215" spans="2:9" x14ac:dyDescent="0.25">
      <c r="C215" t="s">
        <v>26</v>
      </c>
      <c r="G215" s="5">
        <f>+G142+G157+G185+G193+G203+G213</f>
        <v>65062.31</v>
      </c>
    </row>
    <row r="216" spans="2:9" x14ac:dyDescent="0.25">
      <c r="C216" t="s">
        <v>27</v>
      </c>
      <c r="G216" s="3">
        <v>0</v>
      </c>
      <c r="I216" s="3"/>
    </row>
    <row r="217" spans="2:9" x14ac:dyDescent="0.25">
      <c r="C217" t="s">
        <v>28</v>
      </c>
      <c r="G217" s="3">
        <f>+F150</f>
        <v>1648.89</v>
      </c>
      <c r="I217" s="3"/>
    </row>
    <row r="218" spans="2:9" x14ac:dyDescent="0.25">
      <c r="C218" t="s">
        <v>29</v>
      </c>
      <c r="G218" s="10">
        <f>+F151</f>
        <v>2119.92</v>
      </c>
      <c r="H218" s="3"/>
      <c r="I218" s="3"/>
    </row>
    <row r="219" spans="2:9" x14ac:dyDescent="0.25">
      <c r="C219" t="s">
        <v>30</v>
      </c>
      <c r="G219" s="4">
        <f>+G215-G216-G217-G218</f>
        <v>61293.5</v>
      </c>
    </row>
    <row r="221" spans="2:9" x14ac:dyDescent="0.25">
      <c r="B221" t="s">
        <v>133</v>
      </c>
      <c r="G221" s="5">
        <f>+G141</f>
        <v>35650.03</v>
      </c>
      <c r="H221" s="5"/>
      <c r="I221" s="5"/>
    </row>
    <row r="222" spans="2:9" x14ac:dyDescent="0.25">
      <c r="B222" t="s">
        <v>36</v>
      </c>
      <c r="G222" s="5">
        <f>+G219</f>
        <v>61293.5</v>
      </c>
      <c r="H222" s="5"/>
      <c r="I222" s="5"/>
    </row>
    <row r="223" spans="2:9" x14ac:dyDescent="0.25">
      <c r="B223" t="s">
        <v>96</v>
      </c>
      <c r="F223" s="5"/>
      <c r="G223" s="4">
        <v>0</v>
      </c>
      <c r="H223" s="5"/>
      <c r="I223" s="5"/>
    </row>
    <row r="224" spans="2:9" x14ac:dyDescent="0.25">
      <c r="B224" t="s">
        <v>160</v>
      </c>
      <c r="G224" s="4">
        <v>20000</v>
      </c>
      <c r="H224" s="5"/>
      <c r="I224" s="5"/>
    </row>
    <row r="225" spans="1:9" x14ac:dyDescent="0.25">
      <c r="B225" t="s">
        <v>90</v>
      </c>
      <c r="G225" s="4">
        <v>0</v>
      </c>
    </row>
    <row r="226" spans="1:9" x14ac:dyDescent="0.25">
      <c r="B226" t="s">
        <v>126</v>
      </c>
      <c r="G226" s="4">
        <v>14.07</v>
      </c>
    </row>
    <row r="227" spans="1:9" x14ac:dyDescent="0.25">
      <c r="B227" t="s">
        <v>95</v>
      </c>
      <c r="G227" s="4">
        <v>0</v>
      </c>
    </row>
    <row r="228" spans="1:9" x14ac:dyDescent="0.25">
      <c r="B228" t="s">
        <v>94</v>
      </c>
      <c r="G228" s="4">
        <v>0</v>
      </c>
    </row>
    <row r="229" spans="1:9" x14ac:dyDescent="0.25">
      <c r="B229" t="s">
        <v>195</v>
      </c>
      <c r="G229" s="4">
        <v>20416.740000000002</v>
      </c>
      <c r="I229" s="5"/>
    </row>
    <row r="230" spans="1:9" x14ac:dyDescent="0.25">
      <c r="B230" t="s">
        <v>192</v>
      </c>
      <c r="G230" s="4">
        <v>19116.23</v>
      </c>
      <c r="H230" s="18"/>
      <c r="I230" s="5"/>
    </row>
    <row r="231" spans="1:9" x14ac:dyDescent="0.25">
      <c r="B231" t="s">
        <v>39</v>
      </c>
      <c r="F231" s="5"/>
      <c r="G231" s="12">
        <f>+G280</f>
        <v>21501.210000000014</v>
      </c>
      <c r="H231" s="5"/>
      <c r="I231" s="5"/>
    </row>
    <row r="232" spans="1:9" x14ac:dyDescent="0.25">
      <c r="B232" t="s">
        <v>146</v>
      </c>
      <c r="G232" s="5">
        <f>+G221+G222+G223+G224+G225+G226-G227-G228-G229-G231-G230</f>
        <v>55923.42</v>
      </c>
      <c r="H232" s="5"/>
      <c r="I232" s="5"/>
    </row>
    <row r="233" spans="1:9" x14ac:dyDescent="0.25">
      <c r="A233" s="1"/>
      <c r="G233" s="5"/>
      <c r="H233" s="5"/>
      <c r="I233" s="5"/>
    </row>
    <row r="234" spans="1:9" x14ac:dyDescent="0.25">
      <c r="A234" s="1"/>
      <c r="C234">
        <v>171</v>
      </c>
      <c r="D234" t="s">
        <v>161</v>
      </c>
      <c r="F234" s="4">
        <v>436</v>
      </c>
    </row>
    <row r="235" spans="1:9" x14ac:dyDescent="0.25">
      <c r="A235" s="1"/>
      <c r="C235">
        <v>172</v>
      </c>
      <c r="D235" t="s">
        <v>140</v>
      </c>
      <c r="F235" s="4">
        <v>49</v>
      </c>
    </row>
    <row r="236" spans="1:9" x14ac:dyDescent="0.25">
      <c r="A236" s="1"/>
      <c r="C236">
        <v>173</v>
      </c>
      <c r="D236" t="s">
        <v>196</v>
      </c>
      <c r="F236" s="4">
        <v>10994.54</v>
      </c>
    </row>
    <row r="237" spans="1:9" x14ac:dyDescent="0.25">
      <c r="A237" s="1"/>
      <c r="F237" s="4">
        <v>0</v>
      </c>
    </row>
    <row r="238" spans="1:9" x14ac:dyDescent="0.25">
      <c r="A238" s="1"/>
      <c r="F238" s="4">
        <v>0</v>
      </c>
    </row>
    <row r="239" spans="1:9" x14ac:dyDescent="0.25">
      <c r="A239" s="1"/>
      <c r="F239" s="4">
        <v>0</v>
      </c>
    </row>
    <row r="240" spans="1:9" x14ac:dyDescent="0.25">
      <c r="F240" s="4">
        <v>0</v>
      </c>
      <c r="G240" s="13"/>
    </row>
    <row r="241" spans="2:7" x14ac:dyDescent="0.25">
      <c r="B241" t="s">
        <v>52</v>
      </c>
      <c r="F241" s="2">
        <v>0</v>
      </c>
      <c r="G241" s="13"/>
    </row>
    <row r="242" spans="2:7" x14ac:dyDescent="0.25">
      <c r="C242" t="s">
        <v>162</v>
      </c>
      <c r="F242" s="2">
        <v>1500</v>
      </c>
      <c r="G242" s="13"/>
    </row>
    <row r="243" spans="2:7" x14ac:dyDescent="0.25">
      <c r="C243" t="s">
        <v>163</v>
      </c>
      <c r="F243" s="2">
        <v>60</v>
      </c>
      <c r="G243" s="13"/>
    </row>
    <row r="244" spans="2:7" x14ac:dyDescent="0.25">
      <c r="C244" t="s">
        <v>92</v>
      </c>
      <c r="F244" s="2">
        <v>479.36</v>
      </c>
      <c r="G244" s="13"/>
    </row>
    <row r="245" spans="2:7" x14ac:dyDescent="0.25">
      <c r="C245" t="s">
        <v>164</v>
      </c>
      <c r="F245" s="2">
        <v>15.51</v>
      </c>
      <c r="G245" s="13"/>
    </row>
    <row r="246" spans="2:7" x14ac:dyDescent="0.25">
      <c r="C246" t="s">
        <v>115</v>
      </c>
      <c r="F246" s="2">
        <v>56.34</v>
      </c>
      <c r="G246" s="13"/>
    </row>
    <row r="247" spans="2:7" x14ac:dyDescent="0.25">
      <c r="C247" t="s">
        <v>139</v>
      </c>
      <c r="F247" s="2">
        <v>1084.0999999999999</v>
      </c>
      <c r="G247" s="13"/>
    </row>
    <row r="248" spans="2:7" x14ac:dyDescent="0.25">
      <c r="C248" t="s">
        <v>165</v>
      </c>
      <c r="F248" s="15">
        <v>123.87</v>
      </c>
      <c r="G248" s="13"/>
    </row>
    <row r="249" spans="2:7" x14ac:dyDescent="0.25">
      <c r="C249" t="s">
        <v>107</v>
      </c>
      <c r="F249" s="15">
        <v>5.74</v>
      </c>
      <c r="G249" s="13"/>
    </row>
    <row r="250" spans="2:7" x14ac:dyDescent="0.25">
      <c r="C250" t="s">
        <v>117</v>
      </c>
      <c r="F250" s="15">
        <v>97.7</v>
      </c>
      <c r="G250" s="13"/>
    </row>
    <row r="251" spans="2:7" x14ac:dyDescent="0.25">
      <c r="C251" t="s">
        <v>166</v>
      </c>
      <c r="F251" s="7">
        <v>231.8</v>
      </c>
      <c r="G251" s="4"/>
    </row>
    <row r="252" spans="2:7" x14ac:dyDescent="0.25">
      <c r="C252" t="s">
        <v>137</v>
      </c>
      <c r="F252" s="7">
        <v>357.12</v>
      </c>
      <c r="G252" s="4"/>
    </row>
    <row r="253" spans="2:7" x14ac:dyDescent="0.25">
      <c r="C253" t="s">
        <v>167</v>
      </c>
      <c r="F253" s="7">
        <v>180</v>
      </c>
      <c r="G253" s="4"/>
    </row>
    <row r="254" spans="2:7" x14ac:dyDescent="0.25">
      <c r="C254" t="s">
        <v>118</v>
      </c>
      <c r="F254" s="7">
        <v>21.84</v>
      </c>
      <c r="G254" s="4"/>
    </row>
    <row r="255" spans="2:7" x14ac:dyDescent="0.25">
      <c r="C255" t="s">
        <v>168</v>
      </c>
      <c r="F255" s="7">
        <v>435</v>
      </c>
      <c r="G255" s="4"/>
    </row>
    <row r="256" spans="2:7" x14ac:dyDescent="0.25">
      <c r="C256" t="s">
        <v>169</v>
      </c>
      <c r="F256" s="7">
        <v>475</v>
      </c>
      <c r="G256" s="4"/>
    </row>
    <row r="257" spans="3:7" x14ac:dyDescent="0.25">
      <c r="C257" t="s">
        <v>138</v>
      </c>
      <c r="F257" s="7">
        <v>850.22</v>
      </c>
      <c r="G257" s="13"/>
    </row>
    <row r="258" spans="3:7" x14ac:dyDescent="0.25">
      <c r="C258" t="s">
        <v>121</v>
      </c>
      <c r="F258" s="7">
        <v>30</v>
      </c>
      <c r="G258" s="4"/>
    </row>
    <row r="259" spans="3:7" x14ac:dyDescent="0.25">
      <c r="C259" t="s">
        <v>132</v>
      </c>
      <c r="F259" s="7">
        <v>149.75</v>
      </c>
      <c r="G259" s="4"/>
    </row>
    <row r="260" spans="3:7" x14ac:dyDescent="0.25">
      <c r="C260" t="s">
        <v>170</v>
      </c>
      <c r="F260" s="7">
        <v>333.86</v>
      </c>
      <c r="G260" s="4"/>
    </row>
    <row r="261" spans="3:7" x14ac:dyDescent="0.25">
      <c r="C261" t="s">
        <v>171</v>
      </c>
      <c r="F261" s="7">
        <v>114.59</v>
      </c>
      <c r="G261" s="22"/>
    </row>
    <row r="262" spans="3:7" x14ac:dyDescent="0.25">
      <c r="C262" t="s">
        <v>57</v>
      </c>
      <c r="F262" s="7">
        <v>38.85</v>
      </c>
      <c r="G262" s="22"/>
    </row>
    <row r="263" spans="3:7" x14ac:dyDescent="0.25">
      <c r="C263" t="s">
        <v>57</v>
      </c>
      <c r="F263" s="7">
        <v>35.18</v>
      </c>
      <c r="G263" s="22"/>
    </row>
    <row r="264" spans="3:7" x14ac:dyDescent="0.25">
      <c r="C264" t="s">
        <v>122</v>
      </c>
      <c r="F264" s="7">
        <v>206.99</v>
      </c>
      <c r="G264" s="4"/>
    </row>
    <row r="265" spans="3:7" x14ac:dyDescent="0.25">
      <c r="C265" t="s">
        <v>120</v>
      </c>
      <c r="F265" s="13">
        <v>60.4</v>
      </c>
      <c r="G265" s="4"/>
    </row>
    <row r="266" spans="3:7" x14ac:dyDescent="0.25">
      <c r="C266" t="s">
        <v>172</v>
      </c>
      <c r="F266" s="13">
        <v>126.21</v>
      </c>
      <c r="G266" s="4"/>
    </row>
    <row r="267" spans="3:7" x14ac:dyDescent="0.25">
      <c r="C267" t="s">
        <v>173</v>
      </c>
      <c r="F267" s="13">
        <v>606</v>
      </c>
      <c r="G267" s="4"/>
    </row>
    <row r="268" spans="3:7" x14ac:dyDescent="0.25">
      <c r="C268" t="s">
        <v>197</v>
      </c>
      <c r="F268" s="13">
        <v>196.94</v>
      </c>
      <c r="G268" s="4"/>
    </row>
    <row r="269" spans="3:7" x14ac:dyDescent="0.25">
      <c r="C269" t="s">
        <v>198</v>
      </c>
      <c r="F269" s="13">
        <v>171.49</v>
      </c>
      <c r="G269" s="4"/>
    </row>
    <row r="270" spans="3:7" x14ac:dyDescent="0.25">
      <c r="C270" t="s">
        <v>199</v>
      </c>
      <c r="F270" s="13">
        <v>116.18</v>
      </c>
      <c r="G270" s="4"/>
    </row>
    <row r="271" spans="3:7" x14ac:dyDescent="0.25">
      <c r="C271" t="s">
        <v>132</v>
      </c>
      <c r="F271" s="13">
        <v>22.68</v>
      </c>
      <c r="G271" s="4"/>
    </row>
    <row r="272" spans="3:7" x14ac:dyDescent="0.25">
      <c r="C272" t="s">
        <v>200</v>
      </c>
      <c r="F272" s="13">
        <v>1578.72</v>
      </c>
      <c r="G272" s="4"/>
    </row>
    <row r="273" spans="1:8" x14ac:dyDescent="0.25">
      <c r="C273" t="s">
        <v>166</v>
      </c>
      <c r="F273" s="13">
        <v>253.74</v>
      </c>
      <c r="G273" s="4"/>
    </row>
    <row r="274" spans="1:8" x14ac:dyDescent="0.25">
      <c r="F274" s="13"/>
      <c r="G274" s="4"/>
    </row>
    <row r="275" spans="1:8" x14ac:dyDescent="0.25">
      <c r="F275" s="13">
        <v>0</v>
      </c>
      <c r="G275" s="4"/>
    </row>
    <row r="276" spans="1:8" x14ac:dyDescent="0.25">
      <c r="C276" t="s">
        <v>209</v>
      </c>
      <c r="F276" s="13">
        <v>6.49</v>
      </c>
      <c r="G276" s="4"/>
    </row>
    <row r="277" spans="1:8" x14ac:dyDescent="0.25">
      <c r="F277" s="13"/>
      <c r="G277" s="4"/>
    </row>
    <row r="278" spans="1:8" x14ac:dyDescent="0.25">
      <c r="F278" s="13"/>
      <c r="G278" s="4"/>
    </row>
    <row r="279" spans="1:8" x14ac:dyDescent="0.25">
      <c r="F279" s="13"/>
      <c r="G279" s="4"/>
    </row>
    <row r="280" spans="1:8" x14ac:dyDescent="0.25">
      <c r="D280" t="s">
        <v>147</v>
      </c>
      <c r="G280" s="4">
        <f>SUM(F234:F279)</f>
        <v>21501.210000000014</v>
      </c>
    </row>
    <row r="281" spans="1:8" x14ac:dyDescent="0.25">
      <c r="A281" s="1" t="s">
        <v>67</v>
      </c>
      <c r="G281" s="5"/>
    </row>
    <row r="282" spans="1:8" x14ac:dyDescent="0.25">
      <c r="B282" t="s">
        <v>133</v>
      </c>
      <c r="G282" s="4">
        <v>63247.4</v>
      </c>
    </row>
    <row r="283" spans="1:8" x14ac:dyDescent="0.25">
      <c r="B283" t="s">
        <v>36</v>
      </c>
      <c r="C283" t="s">
        <v>43</v>
      </c>
      <c r="G283" s="4">
        <v>4.0599999999999996</v>
      </c>
    </row>
    <row r="284" spans="1:8" x14ac:dyDescent="0.25">
      <c r="G284" s="4">
        <v>0</v>
      </c>
    </row>
    <row r="285" spans="1:8" x14ac:dyDescent="0.25">
      <c r="B285" t="s">
        <v>39</v>
      </c>
      <c r="C285" t="s">
        <v>106</v>
      </c>
      <c r="G285" s="8">
        <v>20000</v>
      </c>
    </row>
    <row r="286" spans="1:8" x14ac:dyDescent="0.25">
      <c r="G286" s="12">
        <v>0</v>
      </c>
    </row>
    <row r="287" spans="1:8" x14ac:dyDescent="0.25">
      <c r="B287" t="s">
        <v>146</v>
      </c>
      <c r="G287" s="4">
        <f>+G282+G283+G284-G285-G286</f>
        <v>43251.46</v>
      </c>
      <c r="H287" s="19"/>
    </row>
    <row r="288" spans="1:8" x14ac:dyDescent="0.25">
      <c r="G288" s="5"/>
    </row>
    <row r="289" spans="1:9" x14ac:dyDescent="0.25">
      <c r="A289" s="1" t="s">
        <v>72</v>
      </c>
      <c r="G289" s="4"/>
    </row>
    <row r="290" spans="1:9" x14ac:dyDescent="0.25">
      <c r="B290" t="s">
        <v>133</v>
      </c>
      <c r="G290" s="4">
        <v>5270.19</v>
      </c>
    </row>
    <row r="291" spans="1:9" x14ac:dyDescent="0.25">
      <c r="B291" t="s">
        <v>36</v>
      </c>
      <c r="G291" s="4">
        <v>0</v>
      </c>
    </row>
    <row r="292" spans="1:9" x14ac:dyDescent="0.25">
      <c r="C292" t="s">
        <v>157</v>
      </c>
      <c r="G292" s="4">
        <v>1000</v>
      </c>
    </row>
    <row r="293" spans="1:9" x14ac:dyDescent="0.25">
      <c r="B293" t="s">
        <v>39</v>
      </c>
      <c r="C293" t="s">
        <v>86</v>
      </c>
      <c r="G293" s="8">
        <v>14.07</v>
      </c>
    </row>
    <row r="294" spans="1:9" x14ac:dyDescent="0.25">
      <c r="C294">
        <v>137</v>
      </c>
      <c r="D294" t="s">
        <v>92</v>
      </c>
      <c r="G294" s="8">
        <v>128.77000000000001</v>
      </c>
    </row>
    <row r="295" spans="1:9" x14ac:dyDescent="0.25">
      <c r="C295">
        <v>138</v>
      </c>
      <c r="D295" t="s">
        <v>206</v>
      </c>
      <c r="G295" s="8">
        <v>0</v>
      </c>
    </row>
    <row r="296" spans="1:9" x14ac:dyDescent="0.25">
      <c r="C296">
        <v>139</v>
      </c>
      <c r="D296" t="s">
        <v>180</v>
      </c>
      <c r="G296" s="8">
        <v>981.1</v>
      </c>
    </row>
    <row r="297" spans="1:9" x14ac:dyDescent="0.25">
      <c r="C297">
        <v>140</v>
      </c>
      <c r="D297" t="s">
        <v>207</v>
      </c>
      <c r="G297" s="8">
        <v>438.91</v>
      </c>
    </row>
    <row r="298" spans="1:9" x14ac:dyDescent="0.25">
      <c r="C298">
        <v>141</v>
      </c>
      <c r="D298" t="s">
        <v>208</v>
      </c>
      <c r="G298" s="8">
        <v>1235.8499999999999</v>
      </c>
    </row>
    <row r="299" spans="1:9" x14ac:dyDescent="0.25">
      <c r="C299" t="s">
        <v>181</v>
      </c>
      <c r="G299" s="8">
        <v>951.02</v>
      </c>
    </row>
    <row r="300" spans="1:9" x14ac:dyDescent="0.25">
      <c r="C300" t="s">
        <v>193</v>
      </c>
      <c r="G300" s="12">
        <v>1968.23</v>
      </c>
    </row>
    <row r="301" spans="1:9" x14ac:dyDescent="0.25">
      <c r="B301" t="s">
        <v>146</v>
      </c>
      <c r="G301" s="4">
        <f>+G290+G291+G292-G293-G294-G295-G296-G297-G298-G299-G300</f>
        <v>552.23999999999933</v>
      </c>
      <c r="H301" s="19"/>
      <c r="I301" s="5"/>
    </row>
    <row r="303" spans="1:9" x14ac:dyDescent="0.25">
      <c r="A303" s="1" t="s">
        <v>71</v>
      </c>
      <c r="G303" s="4"/>
    </row>
    <row r="304" spans="1:9" x14ac:dyDescent="0.25">
      <c r="B304" t="s">
        <v>133</v>
      </c>
      <c r="G304" s="4">
        <v>1065.4000000000001</v>
      </c>
    </row>
    <row r="305" spans="1:9" x14ac:dyDescent="0.25">
      <c r="B305" t="s">
        <v>36</v>
      </c>
      <c r="C305" t="s">
        <v>43</v>
      </c>
      <c r="G305" s="4">
        <v>0.08</v>
      </c>
    </row>
    <row r="306" spans="1:9" x14ac:dyDescent="0.25">
      <c r="G306" s="8">
        <v>0</v>
      </c>
    </row>
    <row r="307" spans="1:9" x14ac:dyDescent="0.25">
      <c r="B307" t="s">
        <v>39</v>
      </c>
      <c r="C307" t="s">
        <v>205</v>
      </c>
      <c r="G307" s="12">
        <v>1000</v>
      </c>
      <c r="H307" s="19"/>
    </row>
    <row r="308" spans="1:9" x14ac:dyDescent="0.25">
      <c r="B308" t="s">
        <v>146</v>
      </c>
      <c r="G308" s="5">
        <f>+G304+G305+G306-G307</f>
        <v>65.480000000000018</v>
      </c>
    </row>
    <row r="309" spans="1:9" x14ac:dyDescent="0.25">
      <c r="G309" s="5"/>
    </row>
    <row r="310" spans="1:9" x14ac:dyDescent="0.25">
      <c r="A310" s="1" t="s">
        <v>70</v>
      </c>
      <c r="G310" s="4"/>
    </row>
    <row r="311" spans="1:9" x14ac:dyDescent="0.25">
      <c r="B311" t="s">
        <v>133</v>
      </c>
      <c r="G311" s="4">
        <v>24004.33</v>
      </c>
    </row>
    <row r="312" spans="1:9" x14ac:dyDescent="0.25">
      <c r="B312" t="s">
        <v>36</v>
      </c>
      <c r="C312" t="s">
        <v>48</v>
      </c>
      <c r="G312" s="4">
        <f>449+7670+9313+4786.4</f>
        <v>22218.400000000001</v>
      </c>
    </row>
    <row r="313" spans="1:9" x14ac:dyDescent="0.25">
      <c r="C313" t="s">
        <v>80</v>
      </c>
      <c r="G313" s="4">
        <v>0</v>
      </c>
    </row>
    <row r="314" spans="1:9" x14ac:dyDescent="0.25">
      <c r="C314" t="s">
        <v>99</v>
      </c>
      <c r="G314" s="4">
        <v>0</v>
      </c>
      <c r="I314" s="5"/>
    </row>
    <row r="315" spans="1:9" x14ac:dyDescent="0.25">
      <c r="B315" t="s">
        <v>39</v>
      </c>
      <c r="G315" s="4">
        <v>0</v>
      </c>
    </row>
    <row r="316" spans="1:9" x14ac:dyDescent="0.25">
      <c r="C316">
        <v>128</v>
      </c>
      <c r="D316" t="s">
        <v>92</v>
      </c>
      <c r="G316" s="8">
        <v>707.67</v>
      </c>
    </row>
    <row r="317" spans="1:9" x14ac:dyDescent="0.25">
      <c r="C317">
        <v>129</v>
      </c>
      <c r="D317" t="s">
        <v>183</v>
      </c>
      <c r="G317" s="8">
        <v>193.25</v>
      </c>
    </row>
    <row r="318" spans="1:9" x14ac:dyDescent="0.25">
      <c r="C318">
        <v>130</v>
      </c>
      <c r="D318" t="s">
        <v>92</v>
      </c>
      <c r="G318" s="8">
        <v>643.27</v>
      </c>
    </row>
    <row r="319" spans="1:9" x14ac:dyDescent="0.25">
      <c r="C319">
        <v>131</v>
      </c>
      <c r="G319" s="8">
        <v>0</v>
      </c>
    </row>
    <row r="320" spans="1:9" x14ac:dyDescent="0.25">
      <c r="C320">
        <v>132</v>
      </c>
      <c r="G320" s="8">
        <v>0</v>
      </c>
    </row>
    <row r="321" spans="1:9" x14ac:dyDescent="0.25">
      <c r="C321">
        <v>133</v>
      </c>
      <c r="G321" s="8">
        <v>0</v>
      </c>
    </row>
    <row r="322" spans="1:9" x14ac:dyDescent="0.25">
      <c r="C322" t="s">
        <v>181</v>
      </c>
      <c r="G322" s="8">
        <v>500.56</v>
      </c>
    </row>
    <row r="323" spans="1:9" x14ac:dyDescent="0.25">
      <c r="C323" t="s">
        <v>193</v>
      </c>
      <c r="G323" s="12">
        <v>768.2</v>
      </c>
    </row>
    <row r="324" spans="1:9" x14ac:dyDescent="0.25">
      <c r="B324" t="s">
        <v>146</v>
      </c>
      <c r="G324" s="4">
        <f>SUM(G311:G314)-G316-G315-G317-G318-G319-G320-G321-G323-G322</f>
        <v>43409.780000000013</v>
      </c>
      <c r="H324" s="18"/>
      <c r="I324" s="5"/>
    </row>
    <row r="325" spans="1:9" x14ac:dyDescent="0.25">
      <c r="G325" s="4"/>
      <c r="H325" s="18"/>
      <c r="I325" s="5"/>
    </row>
    <row r="326" spans="1:9" x14ac:dyDescent="0.25">
      <c r="G326" s="4"/>
      <c r="H326" s="18"/>
      <c r="I326" s="5"/>
    </row>
    <row r="327" spans="1:9" x14ac:dyDescent="0.25">
      <c r="H327" s="5"/>
      <c r="I327" s="5"/>
    </row>
    <row r="328" spans="1:9" x14ac:dyDescent="0.25">
      <c r="A328" s="1" t="s">
        <v>69</v>
      </c>
      <c r="G328" s="4"/>
    </row>
    <row r="329" spans="1:9" x14ac:dyDescent="0.25">
      <c r="B329" t="s">
        <v>133</v>
      </c>
      <c r="G329" s="4">
        <v>20025.54</v>
      </c>
    </row>
    <row r="330" spans="1:9" x14ac:dyDescent="0.25">
      <c r="B330" t="s">
        <v>36</v>
      </c>
      <c r="C330" t="s">
        <v>43</v>
      </c>
      <c r="G330" s="4">
        <v>1.7</v>
      </c>
    </row>
    <row r="331" spans="1:9" x14ac:dyDescent="0.25">
      <c r="B331" t="s">
        <v>39</v>
      </c>
      <c r="G331" s="12">
        <v>0</v>
      </c>
    </row>
    <row r="332" spans="1:9" x14ac:dyDescent="0.25">
      <c r="B332" t="s">
        <v>146</v>
      </c>
      <c r="G332" s="4">
        <f>SUM(G329:G330)+G331</f>
        <v>20027.240000000002</v>
      </c>
      <c r="H332" s="19"/>
    </row>
    <row r="333" spans="1:9" x14ac:dyDescent="0.25">
      <c r="G333" s="4"/>
      <c r="H333" s="19"/>
    </row>
    <row r="334" spans="1:9" x14ac:dyDescent="0.25">
      <c r="A334" s="1" t="s">
        <v>68</v>
      </c>
      <c r="G334" s="4"/>
    </row>
    <row r="335" spans="1:9" x14ac:dyDescent="0.25">
      <c r="B335" t="s">
        <v>133</v>
      </c>
      <c r="G335" s="4">
        <v>9166.77</v>
      </c>
    </row>
    <row r="336" spans="1:9" x14ac:dyDescent="0.25">
      <c r="B336" t="s">
        <v>36</v>
      </c>
      <c r="C336" t="s">
        <v>43</v>
      </c>
      <c r="G336" s="4">
        <v>0.78</v>
      </c>
    </row>
    <row r="337" spans="1:8" x14ac:dyDescent="0.25">
      <c r="G337" s="4">
        <v>0</v>
      </c>
    </row>
    <row r="338" spans="1:8" x14ac:dyDescent="0.25">
      <c r="B338" t="s">
        <v>39</v>
      </c>
      <c r="C338" t="s">
        <v>106</v>
      </c>
      <c r="G338" s="4">
        <v>0</v>
      </c>
    </row>
    <row r="339" spans="1:8" x14ac:dyDescent="0.25">
      <c r="C339">
        <v>103</v>
      </c>
      <c r="D339" t="s">
        <v>210</v>
      </c>
      <c r="G339" s="12">
        <v>1577.01</v>
      </c>
    </row>
    <row r="340" spans="1:8" x14ac:dyDescent="0.25">
      <c r="B340" t="s">
        <v>146</v>
      </c>
      <c r="G340" s="4">
        <f>SUM(G335+G336)-G338-G339+G337</f>
        <v>7590.5400000000009</v>
      </c>
      <c r="H340" s="19"/>
    </row>
    <row r="342" spans="1:8" x14ac:dyDescent="0.25">
      <c r="A342" s="1" t="s">
        <v>73</v>
      </c>
      <c r="G342" s="4"/>
    </row>
    <row r="343" spans="1:8" x14ac:dyDescent="0.25">
      <c r="B343" t="s">
        <v>133</v>
      </c>
      <c r="G343" s="4">
        <v>9112.67</v>
      </c>
    </row>
    <row r="344" spans="1:8" x14ac:dyDescent="0.25">
      <c r="B344" t="s">
        <v>36</v>
      </c>
      <c r="C344" t="s">
        <v>158</v>
      </c>
      <c r="G344" s="4">
        <v>0</v>
      </c>
    </row>
    <row r="345" spans="1:8" x14ac:dyDescent="0.25">
      <c r="C345" t="s">
        <v>185</v>
      </c>
      <c r="G345" s="4">
        <v>2119.92</v>
      </c>
    </row>
    <row r="346" spans="1:8" x14ac:dyDescent="0.25">
      <c r="B346" t="s">
        <v>39</v>
      </c>
      <c r="C346">
        <v>116</v>
      </c>
      <c r="D346" t="s">
        <v>92</v>
      </c>
      <c r="G346" s="4">
        <v>4812.91</v>
      </c>
    </row>
    <row r="347" spans="1:8" x14ac:dyDescent="0.25">
      <c r="C347">
        <v>117</v>
      </c>
      <c r="D347" t="s">
        <v>92</v>
      </c>
      <c r="G347" s="8">
        <v>4841.28</v>
      </c>
    </row>
    <row r="348" spans="1:8" x14ac:dyDescent="0.25">
      <c r="C348" t="s">
        <v>186</v>
      </c>
      <c r="G348" s="12">
        <v>72.91</v>
      </c>
    </row>
    <row r="349" spans="1:8" x14ac:dyDescent="0.25">
      <c r="B349" t="s">
        <v>146</v>
      </c>
      <c r="G349" s="4">
        <f>+G343+G344+G345-G346-G347-G348</f>
        <v>1505.4900000000005</v>
      </c>
      <c r="H349" s="19"/>
    </row>
    <row r="350" spans="1:8" x14ac:dyDescent="0.25">
      <c r="H350" s="5"/>
    </row>
    <row r="351" spans="1:8" x14ac:dyDescent="0.25">
      <c r="A351" s="1" t="s">
        <v>74</v>
      </c>
      <c r="G351" s="4"/>
    </row>
    <row r="352" spans="1:8" x14ac:dyDescent="0.25">
      <c r="B352" t="s">
        <v>133</v>
      </c>
      <c r="G352" s="4">
        <v>36136.639999999999</v>
      </c>
    </row>
    <row r="353" spans="1:8" x14ac:dyDescent="0.25">
      <c r="B353" t="s">
        <v>36</v>
      </c>
      <c r="C353" t="s">
        <v>43</v>
      </c>
      <c r="G353" s="4">
        <v>3.07</v>
      </c>
    </row>
    <row r="354" spans="1:8" x14ac:dyDescent="0.25">
      <c r="G354" s="4">
        <v>0</v>
      </c>
    </row>
    <row r="355" spans="1:8" x14ac:dyDescent="0.25">
      <c r="B355" t="s">
        <v>142</v>
      </c>
      <c r="C355" t="s">
        <v>194</v>
      </c>
      <c r="G355" s="12">
        <v>0</v>
      </c>
    </row>
    <row r="356" spans="1:8" x14ac:dyDescent="0.25">
      <c r="B356" t="s">
        <v>146</v>
      </c>
      <c r="G356" s="4">
        <f>SUM(G352:G353)+G354-G355</f>
        <v>36139.71</v>
      </c>
      <c r="H356" s="19"/>
    </row>
    <row r="358" spans="1:8" x14ac:dyDescent="0.25">
      <c r="A358" s="1" t="s">
        <v>75</v>
      </c>
      <c r="G358" s="4"/>
    </row>
    <row r="359" spans="1:8" x14ac:dyDescent="0.25">
      <c r="B359" t="s">
        <v>133</v>
      </c>
      <c r="G359" s="4">
        <v>6008.55</v>
      </c>
    </row>
    <row r="360" spans="1:8" x14ac:dyDescent="0.25">
      <c r="B360" t="s">
        <v>36</v>
      </c>
      <c r="C360" t="s">
        <v>185</v>
      </c>
      <c r="G360" s="4">
        <v>1648.89</v>
      </c>
    </row>
    <row r="361" spans="1:8" x14ac:dyDescent="0.25">
      <c r="C361" t="s">
        <v>159</v>
      </c>
      <c r="G361" s="4">
        <v>4000</v>
      </c>
    </row>
    <row r="362" spans="1:8" x14ac:dyDescent="0.25">
      <c r="G362" s="4">
        <v>0</v>
      </c>
    </row>
    <row r="363" spans="1:8" x14ac:dyDescent="0.25">
      <c r="B363" t="s">
        <v>39</v>
      </c>
      <c r="C363">
        <v>112</v>
      </c>
      <c r="G363" s="8">
        <v>0</v>
      </c>
    </row>
    <row r="364" spans="1:8" x14ac:dyDescent="0.25">
      <c r="G364" s="8">
        <v>0</v>
      </c>
    </row>
    <row r="365" spans="1:8" x14ac:dyDescent="0.25">
      <c r="D365" t="s">
        <v>179</v>
      </c>
      <c r="G365" s="8">
        <v>2764</v>
      </c>
    </row>
    <row r="366" spans="1:8" x14ac:dyDescent="0.25">
      <c r="D366" t="s">
        <v>57</v>
      </c>
      <c r="G366" s="8">
        <v>1738</v>
      </c>
    </row>
    <row r="367" spans="1:8" x14ac:dyDescent="0.25">
      <c r="D367" t="s">
        <v>57</v>
      </c>
      <c r="G367" s="8">
        <v>286</v>
      </c>
    </row>
    <row r="368" spans="1:8" x14ac:dyDescent="0.25">
      <c r="C368" t="s">
        <v>91</v>
      </c>
      <c r="G368" s="8">
        <v>0</v>
      </c>
    </row>
    <row r="369" spans="1:8" x14ac:dyDescent="0.25">
      <c r="C369" t="s">
        <v>186</v>
      </c>
      <c r="G369" s="12">
        <v>56.71</v>
      </c>
    </row>
    <row r="370" spans="1:8" x14ac:dyDescent="0.25">
      <c r="B370" t="s">
        <v>146</v>
      </c>
      <c r="G370" s="4">
        <f>SUM(G359:G361)-G362-G363-G364-G365-G366-G367-G368-G369</f>
        <v>6812.7300000000005</v>
      </c>
      <c r="H370" s="19"/>
    </row>
    <row r="371" spans="1:8" x14ac:dyDescent="0.25">
      <c r="G371" s="4"/>
      <c r="H371" s="19"/>
    </row>
    <row r="372" spans="1:8" x14ac:dyDescent="0.25">
      <c r="G372" s="4"/>
      <c r="H372" s="19"/>
    </row>
    <row r="373" spans="1:8" x14ac:dyDescent="0.25">
      <c r="G373" s="4"/>
      <c r="H373" s="19"/>
    </row>
    <row r="375" spans="1:8" x14ac:dyDescent="0.25">
      <c r="A375" s="1" t="s">
        <v>76</v>
      </c>
      <c r="G375" s="4"/>
    </row>
    <row r="376" spans="1:8" x14ac:dyDescent="0.25">
      <c r="B376" t="s">
        <v>133</v>
      </c>
      <c r="G376" s="4">
        <v>10637.7</v>
      </c>
    </row>
    <row r="377" spans="1:8" x14ac:dyDescent="0.25">
      <c r="B377" t="s">
        <v>36</v>
      </c>
      <c r="C377" t="s">
        <v>43</v>
      </c>
      <c r="G377" s="4">
        <v>0.89</v>
      </c>
    </row>
    <row r="378" spans="1:8" x14ac:dyDescent="0.25">
      <c r="C378" t="s">
        <v>80</v>
      </c>
      <c r="G378" s="4">
        <v>0</v>
      </c>
    </row>
    <row r="379" spans="1:8" x14ac:dyDescent="0.25">
      <c r="B379" t="s">
        <v>142</v>
      </c>
      <c r="C379" t="s">
        <v>127</v>
      </c>
      <c r="G379" s="12">
        <v>4000</v>
      </c>
    </row>
    <row r="380" spans="1:8" x14ac:dyDescent="0.25">
      <c r="B380" t="s">
        <v>146</v>
      </c>
      <c r="G380" s="4">
        <f>SUM(G376:G377)-G378-G379</f>
        <v>6638.59</v>
      </c>
      <c r="H380" s="19"/>
    </row>
    <row r="381" spans="1:8" x14ac:dyDescent="0.25">
      <c r="G381" s="4"/>
      <c r="H381" s="19"/>
    </row>
    <row r="383" spans="1:8" x14ac:dyDescent="0.25">
      <c r="A383" s="1" t="s">
        <v>77</v>
      </c>
      <c r="G383" s="4"/>
    </row>
    <row r="384" spans="1:8" x14ac:dyDescent="0.25">
      <c r="B384" t="s">
        <v>133</v>
      </c>
      <c r="G384" s="4">
        <v>1001.24</v>
      </c>
    </row>
    <row r="385" spans="1:9" x14ac:dyDescent="0.25">
      <c r="B385" t="s">
        <v>36</v>
      </c>
      <c r="C385" t="s">
        <v>43</v>
      </c>
      <c r="G385" s="4">
        <v>0.09</v>
      </c>
    </row>
    <row r="386" spans="1:9" x14ac:dyDescent="0.25">
      <c r="B386" t="s">
        <v>39</v>
      </c>
      <c r="G386" s="12">
        <v>0</v>
      </c>
    </row>
    <row r="387" spans="1:9" x14ac:dyDescent="0.25">
      <c r="B387" t="s">
        <v>146</v>
      </c>
      <c r="G387" s="4">
        <f>SUM(G384:G385)+G386</f>
        <v>1001.33</v>
      </c>
      <c r="H387" s="19"/>
    </row>
    <row r="388" spans="1:9" x14ac:dyDescent="0.25">
      <c r="G388" s="4"/>
      <c r="H388" s="19"/>
    </row>
    <row r="389" spans="1:9" x14ac:dyDescent="0.25">
      <c r="A389" s="16" t="s">
        <v>85</v>
      </c>
      <c r="B389" s="16"/>
    </row>
    <row r="390" spans="1:9" x14ac:dyDescent="0.25">
      <c r="B390" t="s">
        <v>133</v>
      </c>
      <c r="G390" s="4">
        <v>2031.96</v>
      </c>
    </row>
    <row r="391" spans="1:9" x14ac:dyDescent="0.25">
      <c r="B391" t="s">
        <v>36</v>
      </c>
      <c r="G391" s="4">
        <v>0</v>
      </c>
    </row>
    <row r="392" spans="1:9" x14ac:dyDescent="0.25">
      <c r="C392" t="s">
        <v>80</v>
      </c>
      <c r="G392" s="4">
        <v>0</v>
      </c>
      <c r="I392" s="5"/>
    </row>
    <row r="393" spans="1:9" x14ac:dyDescent="0.25">
      <c r="C393" t="s">
        <v>37</v>
      </c>
      <c r="G393" s="4">
        <f>574+756+378+756</f>
        <v>2464</v>
      </c>
      <c r="I393" s="5"/>
    </row>
    <row r="394" spans="1:9" x14ac:dyDescent="0.25">
      <c r="C394" t="s">
        <v>38</v>
      </c>
      <c r="G394" s="4">
        <f>5+40+135+5</f>
        <v>185</v>
      </c>
    </row>
    <row r="395" spans="1:9" x14ac:dyDescent="0.25">
      <c r="B395" t="s">
        <v>39</v>
      </c>
      <c r="G395" s="4">
        <v>0</v>
      </c>
    </row>
    <row r="396" spans="1:9" x14ac:dyDescent="0.25">
      <c r="C396">
        <v>144</v>
      </c>
      <c r="D396" t="s">
        <v>141</v>
      </c>
      <c r="G396" s="4">
        <v>736.7</v>
      </c>
    </row>
    <row r="397" spans="1:9" x14ac:dyDescent="0.25">
      <c r="C397">
        <v>145</v>
      </c>
      <c r="G397" s="4">
        <v>0</v>
      </c>
    </row>
    <row r="398" spans="1:9" x14ac:dyDescent="0.25">
      <c r="G398" s="4">
        <v>0</v>
      </c>
    </row>
    <row r="399" spans="1:9" x14ac:dyDescent="0.25">
      <c r="D399" t="s">
        <v>181</v>
      </c>
      <c r="G399" s="4">
        <v>910.05</v>
      </c>
    </row>
    <row r="400" spans="1:9" x14ac:dyDescent="0.25">
      <c r="D400" t="s">
        <v>186</v>
      </c>
      <c r="G400" s="12">
        <v>765.45</v>
      </c>
      <c r="H400" s="5"/>
    </row>
    <row r="401" spans="1:8" x14ac:dyDescent="0.25">
      <c r="D401" t="s">
        <v>35</v>
      </c>
      <c r="G401" s="4">
        <f>+G395+G396+G397+G398+G399+G400</f>
        <v>2412.1999999999998</v>
      </c>
    </row>
    <row r="403" spans="1:8" x14ac:dyDescent="0.25">
      <c r="C403" t="s">
        <v>146</v>
      </c>
      <c r="G403" s="5">
        <f>+G390+G391+G392+G393+G394-G401</f>
        <v>2268.7600000000002</v>
      </c>
      <c r="H403" s="19"/>
    </row>
    <row r="405" spans="1:8" x14ac:dyDescent="0.25">
      <c r="A405" s="1" t="s">
        <v>143</v>
      </c>
    </row>
    <row r="406" spans="1:8" x14ac:dyDescent="0.25">
      <c r="B406" t="s">
        <v>133</v>
      </c>
      <c r="G406" s="4">
        <v>41065</v>
      </c>
    </row>
    <row r="407" spans="1:8" x14ac:dyDescent="0.25">
      <c r="B407" t="s">
        <v>36</v>
      </c>
      <c r="C407" t="s">
        <v>144</v>
      </c>
      <c r="G407" s="4">
        <v>0</v>
      </c>
    </row>
    <row r="408" spans="1:8" x14ac:dyDescent="0.25">
      <c r="C408" t="s">
        <v>144</v>
      </c>
      <c r="G408" s="4">
        <v>0</v>
      </c>
    </row>
    <row r="409" spans="1:8" x14ac:dyDescent="0.25">
      <c r="C409" t="s">
        <v>145</v>
      </c>
      <c r="G409" s="4">
        <v>0</v>
      </c>
    </row>
    <row r="410" spans="1:8" x14ac:dyDescent="0.25">
      <c r="B410" t="s">
        <v>39</v>
      </c>
      <c r="G410" s="12">
        <v>0</v>
      </c>
    </row>
    <row r="411" spans="1:8" x14ac:dyDescent="0.25">
      <c r="B411" t="s">
        <v>146</v>
      </c>
      <c r="G411" s="4">
        <f>SUM(G406:G410)</f>
        <v>41065</v>
      </c>
    </row>
  </sheetData>
  <pageMargins left="0.7" right="0.7" top="0.75" bottom="0.75" header="0.3" footer="0.3"/>
  <pageSetup orientation="portrait" r:id="rId1"/>
  <headerFooter>
    <oddHeader>&amp;CMT. CARMEL TOWNSHIP TREASURER'S REPORT
FOR JANUARY  2018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s="1" t="s">
        <v>44</v>
      </c>
      <c r="C1" t="s">
        <v>0</v>
      </c>
    </row>
    <row r="3" spans="1:3" x14ac:dyDescent="0.25">
      <c r="B3" t="s">
        <v>31</v>
      </c>
    </row>
    <row r="4" spans="1:3" x14ac:dyDescent="0.25">
      <c r="B4" t="s">
        <v>36</v>
      </c>
    </row>
    <row r="5" spans="1:3" x14ac:dyDescent="0.25">
      <c r="B5" t="s">
        <v>39</v>
      </c>
    </row>
    <row r="6" spans="1:3" x14ac:dyDescent="0.25">
      <c r="B6" t="s">
        <v>32</v>
      </c>
    </row>
    <row r="8" spans="1:3" x14ac:dyDescent="0.25">
      <c r="A8" s="1" t="s">
        <v>45</v>
      </c>
      <c r="C8" t="s">
        <v>0</v>
      </c>
    </row>
    <row r="10" spans="1:3" x14ac:dyDescent="0.25">
      <c r="B10" t="s">
        <v>31</v>
      </c>
    </row>
    <row r="11" spans="1:3" x14ac:dyDescent="0.25">
      <c r="B11" t="s">
        <v>36</v>
      </c>
    </row>
    <row r="12" spans="1:3" x14ac:dyDescent="0.25">
      <c r="B12" t="s">
        <v>39</v>
      </c>
    </row>
    <row r="13" spans="1:3" x14ac:dyDescent="0.25">
      <c r="B13" t="s">
        <v>32</v>
      </c>
    </row>
    <row r="15" spans="1:3" x14ac:dyDescent="0.25">
      <c r="A15" s="1" t="s">
        <v>46</v>
      </c>
      <c r="C15" t="s">
        <v>0</v>
      </c>
    </row>
    <row r="17" spans="1:3" x14ac:dyDescent="0.25">
      <c r="B17" t="s">
        <v>31</v>
      </c>
    </row>
    <row r="18" spans="1:3" x14ac:dyDescent="0.25">
      <c r="B18" t="s">
        <v>36</v>
      </c>
    </row>
    <row r="19" spans="1:3" x14ac:dyDescent="0.25">
      <c r="B19" t="s">
        <v>39</v>
      </c>
    </row>
    <row r="20" spans="1:3" x14ac:dyDescent="0.25">
      <c r="B20" t="s">
        <v>32</v>
      </c>
    </row>
    <row r="22" spans="1:3" x14ac:dyDescent="0.25">
      <c r="A22" s="1" t="s">
        <v>47</v>
      </c>
      <c r="C22" t="s">
        <v>0</v>
      </c>
    </row>
    <row r="24" spans="1:3" x14ac:dyDescent="0.25">
      <c r="B24" t="s">
        <v>31</v>
      </c>
    </row>
    <row r="25" spans="1:3" x14ac:dyDescent="0.25">
      <c r="B25" t="s">
        <v>36</v>
      </c>
    </row>
    <row r="26" spans="1:3" x14ac:dyDescent="0.25">
      <c r="B26" t="s">
        <v>39</v>
      </c>
    </row>
    <row r="27" spans="1:3" x14ac:dyDescent="0.25">
      <c r="B2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sheetData>
    <row r="1" spans="1:1" x14ac:dyDescent="0.25">
      <c r="A1" s="1"/>
    </row>
    <row r="12" spans="1:1" x14ac:dyDescent="0.25">
      <c r="A12" s="1"/>
    </row>
    <row r="23" spans="1:1" x14ac:dyDescent="0.25">
      <c r="A23" s="1"/>
    </row>
    <row r="36" spans="1:1" x14ac:dyDescent="0.25">
      <c r="A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Fiamoncini</dc:creator>
  <cp:lastModifiedBy>Lisa Fiamoncini</cp:lastModifiedBy>
  <cp:lastPrinted>2018-01-10T18:09:46Z</cp:lastPrinted>
  <dcterms:created xsi:type="dcterms:W3CDTF">2011-02-09T13:32:48Z</dcterms:created>
  <dcterms:modified xsi:type="dcterms:W3CDTF">2018-02-09T15:35:12Z</dcterms:modified>
</cp:coreProperties>
</file>